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D:\Church Stuff\Ministerial &amp; Synod\Central States\Synod Guidelines\2022 Guidelines\"/>
    </mc:Choice>
  </mc:AlternateContent>
  <xr:revisionPtr revIDLastSave="0" documentId="13_ncr:1_{1F9B5469-835A-485D-B832-86FFFB47D76C}" xr6:coauthVersionLast="47" xr6:coauthVersionMax="47" xr10:uidLastSave="{00000000-0000-0000-0000-000000000000}"/>
  <bookViews>
    <workbookView xWindow="-25320" yWindow="360" windowWidth="25440" windowHeight="15390" tabRatio="853" xr2:uid="{0839311D-69A4-439B-BDBF-ECA41597F715}"/>
  </bookViews>
  <sheets>
    <sheet name="Rostered Leader" sheetId="11" r:id="rId1"/>
    <sheet name="Reference Values" sheetId="10" r:id="rId2"/>
  </sheets>
  <definedNames>
    <definedName name="_xlnm.Print_Area" localSheetId="0">'Rostered Leader'!$A$1:$E$31,'Rostered Leader'!$A$33:$E$71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10" l="1"/>
  <c r="C4" i="10"/>
  <c r="E49" i="11"/>
  <c r="F4" i="10" l="1"/>
  <c r="E24" i="11"/>
  <c r="E25" i="11" s="1"/>
  <c r="H6" i="10"/>
  <c r="H7" i="10" s="1"/>
  <c r="H8" i="10" s="1"/>
  <c r="H9" i="10" s="1"/>
  <c r="H10" i="10" s="1"/>
  <c r="H11" i="10" s="1"/>
  <c r="H12" i="10" s="1"/>
  <c r="H13" i="10" s="1"/>
  <c r="H14" i="10" s="1"/>
  <c r="H15" i="10" s="1"/>
  <c r="H16" i="10" s="1"/>
  <c r="H17" i="10" s="1"/>
  <c r="H18" i="10" s="1"/>
  <c r="H19" i="10" s="1"/>
  <c r="H20" i="10" s="1"/>
  <c r="H21" i="10" s="1"/>
  <c r="H22" i="10" s="1"/>
  <c r="H23" i="10" s="1"/>
  <c r="H24" i="10" s="1"/>
  <c r="H25" i="10" s="1"/>
  <c r="H26" i="10" s="1"/>
  <c r="H27" i="10" s="1"/>
  <c r="H28" i="10" s="1"/>
  <c r="H29" i="10" s="1"/>
  <c r="H30" i="10" s="1"/>
  <c r="H31" i="10" s="1"/>
  <c r="H32" i="10" s="1"/>
  <c r="H33" i="10" s="1"/>
  <c r="H34" i="10" s="1"/>
  <c r="H35" i="10" s="1"/>
  <c r="H36" i="10" s="1"/>
  <c r="H37" i="10" s="1"/>
  <c r="H38" i="10" s="1"/>
  <c r="H39" i="10" s="1"/>
  <c r="H40" i="10" s="1"/>
  <c r="H41" i="10" s="1"/>
  <c r="H42" i="10" s="1"/>
  <c r="H43" i="10" s="1"/>
  <c r="H44" i="10" s="1"/>
  <c r="H45" i="10" s="1"/>
  <c r="H46" i="10" s="1"/>
  <c r="H47" i="10" s="1"/>
  <c r="H48" i="10" s="1"/>
  <c r="H49" i="10" s="1"/>
  <c r="H50" i="10" s="1"/>
  <c r="H51" i="10" s="1"/>
  <c r="H52" i="10" s="1"/>
  <c r="H53" i="10" s="1"/>
  <c r="H54" i="10" s="1"/>
  <c r="H55" i="10" s="1"/>
  <c r="H56" i="10" s="1"/>
  <c r="H57" i="10" s="1"/>
  <c r="H58" i="10" s="1"/>
  <c r="H59" i="10" s="1"/>
  <c r="H60" i="10" s="1"/>
  <c r="H61" i="10" s="1"/>
  <c r="H62" i="10" s="1"/>
  <c r="H63" i="10" s="1"/>
  <c r="H64" i="10" s="1"/>
  <c r="H65" i="10" s="1"/>
  <c r="H66" i="10" s="1"/>
  <c r="H67" i="10" s="1"/>
  <c r="H68" i="10" s="1"/>
  <c r="H69" i="10" s="1"/>
  <c r="H70" i="10" s="1"/>
  <c r="H71" i="10" s="1"/>
  <c r="H72" i="10" s="1"/>
  <c r="H73" i="10" s="1"/>
  <c r="H74" i="10" s="1"/>
  <c r="H75" i="10" s="1"/>
  <c r="H76" i="10" s="1"/>
  <c r="H77" i="10" s="1"/>
  <c r="H78" i="10" s="1"/>
  <c r="H79" i="10" s="1"/>
  <c r="H80" i="10" s="1"/>
  <c r="H81" i="10" s="1"/>
  <c r="H82" i="10" s="1"/>
  <c r="H83" i="10" s="1"/>
  <c r="H84" i="10" s="1"/>
  <c r="H85" i="10" s="1"/>
  <c r="H86" i="10" s="1"/>
  <c r="H87" i="10" s="1"/>
  <c r="H88" i="10" s="1"/>
  <c r="H89" i="10" s="1"/>
  <c r="H90" i="10" s="1"/>
  <c r="H91" i="10" s="1"/>
  <c r="H92" i="10" s="1"/>
  <c r="H93" i="10" s="1"/>
  <c r="H94" i="10" s="1"/>
  <c r="H95" i="10" s="1"/>
  <c r="H96" i="10" s="1"/>
  <c r="H97" i="10" s="1"/>
  <c r="H98" i="10" s="1"/>
  <c r="H99" i="10" s="1"/>
  <c r="H100" i="10" s="1"/>
  <c r="H101" i="10" s="1"/>
  <c r="H102" i="10" s="1"/>
  <c r="H103" i="10" s="1"/>
  <c r="H104" i="10" s="1"/>
  <c r="H105" i="10" s="1"/>
  <c r="H106" i="10" s="1"/>
  <c r="H107" i="10" s="1"/>
  <c r="H108" i="10" s="1"/>
  <c r="H109" i="10" s="1"/>
  <c r="H110" i="10" s="1"/>
  <c r="H111" i="10" s="1"/>
  <c r="H112" i="10" s="1"/>
  <c r="H113" i="10" s="1"/>
  <c r="H114" i="10" s="1"/>
  <c r="H115" i="10" s="1"/>
  <c r="H116" i="10" s="1"/>
  <c r="H117" i="10" s="1"/>
  <c r="H118" i="10" s="1"/>
  <c r="H119" i="10" s="1"/>
  <c r="H120" i="10" s="1"/>
  <c r="H121" i="10" s="1"/>
  <c r="H122" i="10" s="1"/>
  <c r="H123" i="10" s="1"/>
  <c r="H124" i="10" s="1"/>
  <c r="H125" i="10" s="1"/>
  <c r="H126" i="10" s="1"/>
  <c r="H127" i="10" s="1"/>
  <c r="H128" i="10" s="1"/>
  <c r="H129" i="10" s="1"/>
  <c r="H130" i="10" s="1"/>
  <c r="H131" i="10" s="1"/>
  <c r="H132" i="10" s="1"/>
  <c r="H133" i="10" s="1"/>
  <c r="H134" i="10" s="1"/>
  <c r="H135" i="10" s="1"/>
  <c r="H136" i="10" s="1"/>
  <c r="H137" i="10" s="1"/>
  <c r="H138" i="10" s="1"/>
  <c r="H139" i="10" s="1"/>
  <c r="H140" i="10" s="1"/>
  <c r="H141" i="10" s="1"/>
  <c r="H142" i="10" s="1"/>
  <c r="H143" i="10" s="1"/>
  <c r="H144" i="10" s="1"/>
  <c r="H145" i="10" s="1"/>
  <c r="H146" i="10" s="1"/>
  <c r="H147" i="10" s="1"/>
  <c r="H148" i="10" s="1"/>
  <c r="H149" i="10" s="1"/>
  <c r="H150" i="10" s="1"/>
  <c r="H151" i="10" s="1"/>
  <c r="H152" i="10" s="1"/>
  <c r="H153" i="10" s="1"/>
  <c r="H154" i="10" s="1"/>
  <c r="H155" i="10" s="1"/>
  <c r="H156" i="10" s="1"/>
  <c r="H157" i="10" s="1"/>
  <c r="H158" i="10" s="1"/>
  <c r="H159" i="10" s="1"/>
  <c r="H160" i="10" s="1"/>
  <c r="H161" i="10" s="1"/>
  <c r="H162" i="10" s="1"/>
  <c r="H163" i="10" s="1"/>
  <c r="H164" i="10" s="1"/>
  <c r="H165" i="10" s="1"/>
  <c r="H166" i="10" s="1"/>
  <c r="H167" i="10" s="1"/>
  <c r="H168" i="10" s="1"/>
  <c r="H169" i="10" s="1"/>
  <c r="H170" i="10" s="1"/>
  <c r="H171" i="10" s="1"/>
  <c r="H172" i="10" s="1"/>
  <c r="H173" i="10" s="1"/>
  <c r="H174" i="10" s="1"/>
  <c r="H175" i="10" s="1"/>
  <c r="H176" i="10" s="1"/>
  <c r="H177" i="10" s="1"/>
  <c r="H178" i="10" s="1"/>
  <c r="H179" i="10" s="1"/>
  <c r="H180" i="10" s="1"/>
  <c r="H181" i="10" s="1"/>
  <c r="H182" i="10" s="1"/>
  <c r="H183" i="10" s="1"/>
  <c r="H184" i="10" s="1"/>
  <c r="H185" i="10" s="1"/>
  <c r="H186" i="10" s="1"/>
  <c r="H187" i="10" s="1"/>
  <c r="H188" i="10" s="1"/>
  <c r="H189" i="10" s="1"/>
  <c r="H190" i="10" s="1"/>
  <c r="H191" i="10" s="1"/>
  <c r="H192" i="10" s="1"/>
  <c r="H193" i="10" s="1"/>
  <c r="H194" i="10" s="1"/>
  <c r="H195" i="10" s="1"/>
  <c r="H196" i="10" s="1"/>
  <c r="H197" i="10" s="1"/>
  <c r="H198" i="10" s="1"/>
  <c r="H199" i="10" s="1"/>
  <c r="H200" i="10" s="1"/>
  <c r="H201" i="10" s="1"/>
  <c r="H202" i="10" s="1"/>
  <c r="H203" i="10" s="1"/>
  <c r="H204" i="10" s="1"/>
  <c r="H205" i="10" s="1"/>
  <c r="D70" i="11"/>
  <c r="B69" i="11"/>
  <c r="E21" i="11"/>
  <c r="E9" i="11" l="1"/>
  <c r="I6" i="10"/>
  <c r="J6" i="10" s="1"/>
  <c r="F10" i="10"/>
  <c r="I21" i="10"/>
  <c r="I22" i="10"/>
  <c r="I33" i="10"/>
  <c r="I45" i="10"/>
  <c r="I34" i="10"/>
  <c r="I8" i="10"/>
  <c r="I23" i="10"/>
  <c r="I35" i="10"/>
  <c r="I10" i="10"/>
  <c r="I46" i="10"/>
  <c r="I11" i="10"/>
  <c r="I26" i="10"/>
  <c r="I38" i="10"/>
  <c r="I52" i="10"/>
  <c r="I16" i="10"/>
  <c r="I47" i="10"/>
  <c r="I24" i="10"/>
  <c r="I36" i="10"/>
  <c r="I13" i="10"/>
  <c r="I37" i="10"/>
  <c r="I15" i="10"/>
  <c r="I27" i="10"/>
  <c r="I39" i="10"/>
  <c r="I53" i="10"/>
  <c r="I28" i="10"/>
  <c r="I40" i="10"/>
  <c r="I54" i="10"/>
  <c r="I17" i="10"/>
  <c r="I29" i="10"/>
  <c r="I41" i="10"/>
  <c r="I55" i="10"/>
  <c r="I56" i="10" s="1"/>
  <c r="I57" i="10" s="1"/>
  <c r="I58" i="10" s="1"/>
  <c r="I59" i="10" s="1"/>
  <c r="I60" i="10" s="1"/>
  <c r="I61" i="10" s="1"/>
  <c r="I62" i="10" s="1"/>
  <c r="I63" i="10" s="1"/>
  <c r="I64" i="10" s="1"/>
  <c r="I65" i="10" s="1"/>
  <c r="I66" i="10" s="1"/>
  <c r="I67" i="10" s="1"/>
  <c r="I68" i="10" s="1"/>
  <c r="I69" i="10" s="1"/>
  <c r="I70" i="10" s="1"/>
  <c r="I71" i="10" s="1"/>
  <c r="I72" i="10" s="1"/>
  <c r="I73" i="10" s="1"/>
  <c r="I74" i="10" s="1"/>
  <c r="I75" i="10" s="1"/>
  <c r="I76" i="10" s="1"/>
  <c r="I77" i="10" s="1"/>
  <c r="I78" i="10" s="1"/>
  <c r="I79" i="10" s="1"/>
  <c r="I80" i="10" s="1"/>
  <c r="I81" i="10" s="1"/>
  <c r="I82" i="10" s="1"/>
  <c r="I83" i="10" s="1"/>
  <c r="I84" i="10" s="1"/>
  <c r="I85" i="10" s="1"/>
  <c r="I86" i="10" s="1"/>
  <c r="I87" i="10" s="1"/>
  <c r="I88" i="10" s="1"/>
  <c r="I89" i="10" s="1"/>
  <c r="I90" i="10" s="1"/>
  <c r="I91" i="10" s="1"/>
  <c r="I92" i="10" s="1"/>
  <c r="I93" i="10" s="1"/>
  <c r="I94" i="10" s="1"/>
  <c r="I95" i="10" s="1"/>
  <c r="I96" i="10" s="1"/>
  <c r="I97" i="10" s="1"/>
  <c r="I98" i="10" s="1"/>
  <c r="I99" i="10" s="1"/>
  <c r="I100" i="10" s="1"/>
  <c r="I101" i="10" s="1"/>
  <c r="I102" i="10" s="1"/>
  <c r="I103" i="10" s="1"/>
  <c r="I104" i="10" s="1"/>
  <c r="I105" i="10" s="1"/>
  <c r="I106" i="10" s="1"/>
  <c r="I107" i="10" s="1"/>
  <c r="I108" i="10" s="1"/>
  <c r="I109" i="10" s="1"/>
  <c r="I110" i="10" s="1"/>
  <c r="I111" i="10" s="1"/>
  <c r="I112" i="10" s="1"/>
  <c r="I113" i="10" s="1"/>
  <c r="I114" i="10" s="1"/>
  <c r="I115" i="10" s="1"/>
  <c r="I116" i="10" s="1"/>
  <c r="I117" i="10" s="1"/>
  <c r="I118" i="10" s="1"/>
  <c r="I119" i="10" s="1"/>
  <c r="I120" i="10" s="1"/>
  <c r="I121" i="10" s="1"/>
  <c r="I122" i="10" s="1"/>
  <c r="I123" i="10" s="1"/>
  <c r="I124" i="10" s="1"/>
  <c r="I125" i="10" s="1"/>
  <c r="I126" i="10" s="1"/>
  <c r="I127" i="10" s="1"/>
  <c r="I128" i="10" s="1"/>
  <c r="I129" i="10" s="1"/>
  <c r="I130" i="10" s="1"/>
  <c r="I131" i="10" s="1"/>
  <c r="I132" i="10" s="1"/>
  <c r="I133" i="10" s="1"/>
  <c r="I134" i="10" s="1"/>
  <c r="I135" i="10" s="1"/>
  <c r="I136" i="10" s="1"/>
  <c r="I137" i="10" s="1"/>
  <c r="I138" i="10" s="1"/>
  <c r="I139" i="10" s="1"/>
  <c r="I140" i="10" s="1"/>
  <c r="I141" i="10" s="1"/>
  <c r="I142" i="10" s="1"/>
  <c r="I143" i="10" s="1"/>
  <c r="I144" i="10" s="1"/>
  <c r="I145" i="10" s="1"/>
  <c r="I146" i="10" s="1"/>
  <c r="I147" i="10" s="1"/>
  <c r="I148" i="10" s="1"/>
  <c r="I149" i="10" s="1"/>
  <c r="I150" i="10" s="1"/>
  <c r="I151" i="10" s="1"/>
  <c r="I152" i="10" s="1"/>
  <c r="I153" i="10" s="1"/>
  <c r="I154" i="10" s="1"/>
  <c r="I155" i="10" s="1"/>
  <c r="I156" i="10" s="1"/>
  <c r="I157" i="10" s="1"/>
  <c r="I158" i="10" s="1"/>
  <c r="I159" i="10" s="1"/>
  <c r="I160" i="10" s="1"/>
  <c r="I161" i="10" s="1"/>
  <c r="I162" i="10" s="1"/>
  <c r="I163" i="10" s="1"/>
  <c r="I164" i="10" s="1"/>
  <c r="I165" i="10" s="1"/>
  <c r="I166" i="10" s="1"/>
  <c r="I167" i="10" s="1"/>
  <c r="I168" i="10" s="1"/>
  <c r="I169" i="10" s="1"/>
  <c r="I170" i="10" s="1"/>
  <c r="I171" i="10" s="1"/>
  <c r="I172" i="10" s="1"/>
  <c r="I173" i="10" s="1"/>
  <c r="I174" i="10" s="1"/>
  <c r="I175" i="10" s="1"/>
  <c r="I176" i="10" s="1"/>
  <c r="I177" i="10" s="1"/>
  <c r="I178" i="10" s="1"/>
  <c r="I179" i="10" s="1"/>
  <c r="I180" i="10" s="1"/>
  <c r="I181" i="10" s="1"/>
  <c r="I182" i="10" s="1"/>
  <c r="I183" i="10" s="1"/>
  <c r="I184" i="10" s="1"/>
  <c r="I185" i="10" s="1"/>
  <c r="I186" i="10" s="1"/>
  <c r="I187" i="10" s="1"/>
  <c r="I188" i="10" s="1"/>
  <c r="I189" i="10" s="1"/>
  <c r="I190" i="10" s="1"/>
  <c r="I191" i="10" s="1"/>
  <c r="I192" i="10" s="1"/>
  <c r="I193" i="10" s="1"/>
  <c r="I194" i="10" s="1"/>
  <c r="I195" i="10" s="1"/>
  <c r="I196" i="10" s="1"/>
  <c r="I197" i="10" s="1"/>
  <c r="I198" i="10" s="1"/>
  <c r="I199" i="10" s="1"/>
  <c r="I200" i="10" s="1"/>
  <c r="I201" i="10" s="1"/>
  <c r="I202" i="10" s="1"/>
  <c r="I203" i="10" s="1"/>
  <c r="I204" i="10" s="1"/>
  <c r="I205" i="10" s="1"/>
  <c r="I12" i="10"/>
  <c r="I48" i="10"/>
  <c r="I25" i="10"/>
  <c r="I18" i="10"/>
  <c r="I30" i="10"/>
  <c r="I42" i="10"/>
  <c r="I7" i="10"/>
  <c r="I19" i="10"/>
  <c r="I31" i="10"/>
  <c r="I43" i="10"/>
  <c r="I9" i="10"/>
  <c r="I20" i="10"/>
  <c r="I32" i="10"/>
  <c r="I44" i="10"/>
  <c r="I49" i="10"/>
  <c r="I50" i="10"/>
  <c r="I51" i="10"/>
  <c r="E31" i="11"/>
  <c r="E29" i="11"/>
  <c r="E28" i="11"/>
  <c r="J7" i="10" l="1"/>
  <c r="J8" i="10" s="1"/>
  <c r="J9" i="10" s="1"/>
  <c r="J10" i="10" s="1"/>
  <c r="J11" i="10" s="1"/>
  <c r="J12" i="10" s="1"/>
  <c r="J13" i="10" s="1"/>
  <c r="J14" i="10" s="1"/>
  <c r="J15" i="10" s="1"/>
  <c r="J16" i="10" s="1"/>
  <c r="J17" i="10" s="1"/>
  <c r="J18" i="10" s="1"/>
  <c r="J19" i="10" s="1"/>
  <c r="J20" i="10" s="1"/>
  <c r="J21" i="10" s="1"/>
  <c r="J22" i="10" s="1"/>
  <c r="J23" i="10" s="1"/>
  <c r="J24" i="10" s="1"/>
  <c r="J25" i="10" s="1"/>
  <c r="J26" i="10" s="1"/>
  <c r="J27" i="10" s="1"/>
  <c r="J28" i="10" s="1"/>
  <c r="J29" i="10" s="1"/>
  <c r="J30" i="10" s="1"/>
  <c r="J31" i="10" s="1"/>
  <c r="J32" i="10" s="1"/>
  <c r="J33" i="10" s="1"/>
  <c r="J34" i="10" s="1"/>
  <c r="J35" i="10" s="1"/>
  <c r="J36" i="10" s="1"/>
  <c r="J37" i="10" s="1"/>
  <c r="J38" i="10" s="1"/>
  <c r="J39" i="10" s="1"/>
  <c r="J40" i="10" s="1"/>
  <c r="J41" i="10" s="1"/>
  <c r="J42" i="10" s="1"/>
  <c r="J43" i="10" s="1"/>
  <c r="J44" i="10" s="1"/>
  <c r="J45" i="10" s="1"/>
  <c r="J46" i="10" s="1"/>
  <c r="J47" i="10" s="1"/>
  <c r="J48" i="10" s="1"/>
  <c r="J49" i="10" s="1"/>
  <c r="J50" i="10" s="1"/>
  <c r="J51" i="10" s="1"/>
  <c r="J52" i="10" s="1"/>
  <c r="J53" i="10" s="1"/>
  <c r="J54" i="10" s="1"/>
  <c r="J55" i="10" s="1"/>
  <c r="J56" i="10" s="1"/>
  <c r="J57" i="10" s="1"/>
  <c r="J58" i="10" s="1"/>
  <c r="J59" i="10" s="1"/>
  <c r="J60" i="10" s="1"/>
  <c r="J61" i="10" s="1"/>
  <c r="J62" i="10" s="1"/>
  <c r="J63" i="10" s="1"/>
  <c r="J64" i="10" s="1"/>
  <c r="J65" i="10" s="1"/>
  <c r="J66" i="10" s="1"/>
  <c r="J67" i="10" s="1"/>
  <c r="J68" i="10" s="1"/>
  <c r="J69" i="10" s="1"/>
  <c r="J70" i="10" s="1"/>
  <c r="J71" i="10" s="1"/>
  <c r="J72" i="10" s="1"/>
  <c r="J73" i="10" s="1"/>
  <c r="J74" i="10" s="1"/>
  <c r="J75" i="10" s="1"/>
  <c r="J76" i="10" s="1"/>
  <c r="J77" i="10" s="1"/>
  <c r="J78" i="10" s="1"/>
  <c r="J79" i="10" s="1"/>
  <c r="J80" i="10" s="1"/>
  <c r="J81" i="10" s="1"/>
  <c r="J82" i="10" s="1"/>
  <c r="J83" i="10" s="1"/>
  <c r="J84" i="10" s="1"/>
  <c r="J85" i="10" s="1"/>
  <c r="J86" i="10" s="1"/>
  <c r="J87" i="10" s="1"/>
  <c r="J88" i="10" s="1"/>
  <c r="J89" i="10" s="1"/>
  <c r="J90" i="10" s="1"/>
  <c r="J91" i="10" s="1"/>
  <c r="J92" i="10" s="1"/>
  <c r="J93" i="10" s="1"/>
  <c r="J94" i="10" s="1"/>
  <c r="J95" i="10" s="1"/>
  <c r="J96" i="10" s="1"/>
  <c r="J97" i="10" s="1"/>
  <c r="J98" i="10" s="1"/>
  <c r="J99" i="10" s="1"/>
  <c r="J100" i="10" s="1"/>
  <c r="J101" i="10" s="1"/>
  <c r="J102" i="10" s="1"/>
  <c r="J103" i="10" s="1"/>
  <c r="J104" i="10" s="1"/>
  <c r="J105" i="10" s="1"/>
  <c r="J106" i="10" s="1"/>
  <c r="J107" i="10" s="1"/>
  <c r="J108" i="10" s="1"/>
  <c r="J109" i="10" s="1"/>
  <c r="J110" i="10" s="1"/>
  <c r="J111" i="10" s="1"/>
  <c r="J112" i="10" s="1"/>
  <c r="J113" i="10" s="1"/>
  <c r="J114" i="10" s="1"/>
  <c r="J115" i="10" s="1"/>
  <c r="J116" i="10" s="1"/>
  <c r="J117" i="10" s="1"/>
  <c r="J118" i="10" s="1"/>
  <c r="J119" i="10" s="1"/>
  <c r="J120" i="10" s="1"/>
  <c r="J121" i="10" s="1"/>
  <c r="J122" i="10" s="1"/>
  <c r="J123" i="10" s="1"/>
  <c r="J124" i="10" s="1"/>
  <c r="J125" i="10" s="1"/>
  <c r="J126" i="10" s="1"/>
  <c r="J127" i="10" s="1"/>
  <c r="J128" i="10" s="1"/>
  <c r="J129" i="10" s="1"/>
  <c r="J130" i="10" s="1"/>
  <c r="J131" i="10" s="1"/>
  <c r="J132" i="10" s="1"/>
  <c r="J133" i="10" s="1"/>
  <c r="J134" i="10" s="1"/>
  <c r="J135" i="10" s="1"/>
  <c r="J136" i="10" s="1"/>
  <c r="J137" i="10" s="1"/>
  <c r="J138" i="10" s="1"/>
  <c r="J139" i="10" s="1"/>
  <c r="J140" i="10" s="1"/>
  <c r="J141" i="10" s="1"/>
  <c r="J142" i="10" s="1"/>
  <c r="J143" i="10" s="1"/>
  <c r="J144" i="10" s="1"/>
  <c r="J145" i="10" s="1"/>
  <c r="J146" i="10" s="1"/>
  <c r="J147" i="10" s="1"/>
  <c r="J148" i="10" s="1"/>
  <c r="J149" i="10" s="1"/>
  <c r="J150" i="10" s="1"/>
  <c r="J151" i="10" s="1"/>
  <c r="J152" i="10" s="1"/>
  <c r="J153" i="10" s="1"/>
  <c r="J154" i="10" s="1"/>
  <c r="J155" i="10" s="1"/>
  <c r="J156" i="10" s="1"/>
  <c r="J157" i="10" s="1"/>
  <c r="J158" i="10" s="1"/>
  <c r="J159" i="10" s="1"/>
  <c r="J160" i="10" s="1"/>
  <c r="J161" i="10" s="1"/>
  <c r="J162" i="10" s="1"/>
  <c r="J163" i="10" s="1"/>
  <c r="J164" i="10" s="1"/>
  <c r="J165" i="10" s="1"/>
  <c r="J166" i="10" s="1"/>
  <c r="J167" i="10" s="1"/>
  <c r="J168" i="10" s="1"/>
  <c r="J169" i="10" s="1"/>
  <c r="J170" i="10" s="1"/>
  <c r="J171" i="10" s="1"/>
  <c r="J172" i="10" s="1"/>
  <c r="J173" i="10" s="1"/>
  <c r="J174" i="10" s="1"/>
  <c r="J175" i="10" s="1"/>
  <c r="J176" i="10" s="1"/>
  <c r="J177" i="10" s="1"/>
  <c r="J178" i="10" s="1"/>
  <c r="J179" i="10" s="1"/>
  <c r="J180" i="10" s="1"/>
  <c r="J181" i="10" s="1"/>
  <c r="J182" i="10" s="1"/>
  <c r="J183" i="10" s="1"/>
  <c r="J184" i="10" s="1"/>
  <c r="J185" i="10" s="1"/>
  <c r="J186" i="10" s="1"/>
  <c r="J187" i="10" s="1"/>
  <c r="J188" i="10" s="1"/>
  <c r="J189" i="10" s="1"/>
  <c r="J190" i="10" s="1"/>
  <c r="J191" i="10" s="1"/>
  <c r="J192" i="10" s="1"/>
  <c r="J193" i="10" s="1"/>
  <c r="J194" i="10" s="1"/>
  <c r="J195" i="10" s="1"/>
  <c r="J196" i="10" s="1"/>
  <c r="J197" i="10" s="1"/>
  <c r="J198" i="10" s="1"/>
  <c r="J199" i="10" s="1"/>
  <c r="J200" i="10" s="1"/>
  <c r="J201" i="10" s="1"/>
  <c r="J202" i="10" s="1"/>
  <c r="J203" i="10" s="1"/>
  <c r="J204" i="10" s="1"/>
  <c r="J205" i="10" s="1"/>
  <c r="F11" i="10"/>
  <c r="E12" i="11"/>
  <c r="E15" i="11" s="1"/>
  <c r="E30" i="11" l="1"/>
  <c r="E14" i="11"/>
  <c r="H210" i="10"/>
  <c r="H211" i="10" s="1"/>
  <c r="H212" i="10" s="1"/>
  <c r="H213" i="10" s="1"/>
  <c r="H214" i="10" s="1"/>
  <c r="H215" i="10" s="1"/>
  <c r="H216" i="10" s="1"/>
  <c r="H217" i="10" s="1"/>
  <c r="H218" i="10" s="1"/>
  <c r="H219" i="10" s="1"/>
  <c r="H220" i="10" s="1"/>
  <c r="H221" i="10" s="1"/>
  <c r="H222" i="10" s="1"/>
  <c r="H223" i="10" s="1"/>
  <c r="H224" i="10" s="1"/>
  <c r="H225" i="10" s="1"/>
  <c r="H226" i="10" s="1"/>
  <c r="H227" i="10" s="1"/>
  <c r="H228" i="10" s="1"/>
  <c r="H229" i="10" s="1"/>
  <c r="H230" i="10" s="1"/>
  <c r="H231" i="10" s="1"/>
  <c r="H232" i="10" s="1"/>
  <c r="H233" i="10" s="1"/>
  <c r="H234" i="10" s="1"/>
  <c r="H235" i="10" s="1"/>
  <c r="H236" i="10" s="1"/>
  <c r="H237" i="10" s="1"/>
  <c r="H238" i="10" s="1"/>
  <c r="H239" i="10" s="1"/>
  <c r="H240" i="10" s="1"/>
  <c r="H241" i="10" s="1"/>
  <c r="H242" i="10" s="1"/>
  <c r="H243" i="10" s="1"/>
  <c r="H244" i="10" s="1"/>
  <c r="H245" i="10" s="1"/>
  <c r="H246" i="10" s="1"/>
  <c r="H247" i="10" s="1"/>
  <c r="H248" i="10" s="1"/>
  <c r="H249" i="10" s="1"/>
  <c r="H250" i="10" s="1"/>
  <c r="H251" i="10" s="1"/>
  <c r="H252" i="10" s="1"/>
  <c r="H253" i="10" s="1"/>
  <c r="H254" i="10" s="1"/>
  <c r="H255" i="10" s="1"/>
  <c r="H256" i="10" s="1"/>
  <c r="H257" i="10" s="1"/>
  <c r="H258" i="10" s="1"/>
  <c r="H259" i="10" s="1"/>
  <c r="H260" i="10" s="1"/>
  <c r="H261" i="10" s="1"/>
  <c r="H262" i="10" s="1"/>
  <c r="H263" i="10" s="1"/>
  <c r="H264" i="10" s="1"/>
  <c r="H265" i="10" s="1"/>
  <c r="H266" i="10" s="1"/>
  <c r="H267" i="10" s="1"/>
  <c r="H268" i="10" s="1"/>
  <c r="H269" i="10" s="1"/>
  <c r="H270" i="10" s="1"/>
  <c r="H271" i="10" s="1"/>
  <c r="H272" i="10" s="1"/>
  <c r="H273" i="10" s="1"/>
  <c r="H274" i="10" s="1"/>
  <c r="H275" i="10" s="1"/>
  <c r="H276" i="10" s="1"/>
  <c r="H277" i="10" s="1"/>
  <c r="H278" i="10" s="1"/>
  <c r="H279" i="10" s="1"/>
  <c r="H280" i="10" s="1"/>
  <c r="H281" i="10" s="1"/>
  <c r="H282" i="10" s="1"/>
  <c r="H283" i="10" s="1"/>
  <c r="H284" i="10" s="1"/>
  <c r="H285" i="10" s="1"/>
  <c r="H286" i="10" s="1"/>
  <c r="H287" i="10" s="1"/>
  <c r="H288" i="10" s="1"/>
  <c r="H289" i="10" s="1"/>
  <c r="H290" i="10" s="1"/>
  <c r="H291" i="10" s="1"/>
  <c r="H292" i="10" s="1"/>
  <c r="H293" i="10" s="1"/>
  <c r="H294" i="10" s="1"/>
  <c r="H295" i="10" s="1"/>
  <c r="H296" i="10" s="1"/>
  <c r="H297" i="10" s="1"/>
  <c r="H298" i="10" s="1"/>
  <c r="H299" i="10" s="1"/>
  <c r="H300" i="10" s="1"/>
  <c r="H301" i="10" s="1"/>
  <c r="H302" i="10" s="1"/>
  <c r="H303" i="10" s="1"/>
  <c r="H304" i="10" s="1"/>
  <c r="H305" i="10" s="1"/>
  <c r="H306" i="10" s="1"/>
  <c r="H307" i="10" s="1"/>
  <c r="H308" i="10" s="1"/>
  <c r="H309" i="10" s="1"/>
  <c r="E38" i="11" l="1"/>
  <c r="E37" i="11"/>
  <c r="E34" i="11"/>
  <c r="H310" i="10"/>
  <c r="H311" i="10" s="1"/>
  <c r="H312" i="10" s="1"/>
  <c r="H313" i="10" s="1"/>
  <c r="H314" i="10" s="1"/>
  <c r="H315" i="10" s="1"/>
  <c r="H316" i="10" s="1"/>
  <c r="H317" i="10" s="1"/>
  <c r="H318" i="10" s="1"/>
  <c r="H319" i="10" s="1"/>
  <c r="H320" i="10" s="1"/>
  <c r="H321" i="10" s="1"/>
  <c r="H322" i="10" s="1"/>
  <c r="H323" i="10" s="1"/>
  <c r="H324" i="10" s="1"/>
  <c r="H325" i="10" s="1"/>
  <c r="H326" i="10" s="1"/>
  <c r="H327" i="10" s="1"/>
  <c r="H328" i="10" s="1"/>
  <c r="H329" i="10" s="1"/>
  <c r="H330" i="10" s="1"/>
  <c r="H331" i="10" s="1"/>
  <c r="H332" i="10" s="1"/>
  <c r="H333" i="10" s="1"/>
  <c r="H334" i="10" s="1"/>
  <c r="H335" i="10" s="1"/>
  <c r="H336" i="10" s="1"/>
  <c r="H337" i="10" s="1"/>
  <c r="H338" i="10" s="1"/>
  <c r="H339" i="10" s="1"/>
  <c r="H340" i="10" s="1"/>
  <c r="H341" i="10" s="1"/>
  <c r="H342" i="10" s="1"/>
  <c r="H343" i="10" s="1"/>
  <c r="H344" i="10" s="1"/>
  <c r="H345" i="10" s="1"/>
  <c r="H346" i="10" s="1"/>
  <c r="H347" i="10" s="1"/>
  <c r="H348" i="10" s="1"/>
  <c r="H349" i="10" s="1"/>
  <c r="H350" i="10" s="1"/>
  <c r="H351" i="10" s="1"/>
  <c r="H352" i="10" s="1"/>
  <c r="H353" i="10" s="1"/>
  <c r="H354" i="10" s="1"/>
  <c r="H355" i="10" s="1"/>
  <c r="H356" i="10" s="1"/>
  <c r="H357" i="10" s="1"/>
  <c r="H358" i="10" s="1"/>
  <c r="H359" i="10" s="1"/>
  <c r="H360" i="10" s="1"/>
  <c r="H361" i="10" s="1"/>
  <c r="H362" i="10" s="1"/>
  <c r="H363" i="10" s="1"/>
  <c r="H364" i="10" s="1"/>
  <c r="H365" i="10" s="1"/>
  <c r="H366" i="10" s="1"/>
  <c r="H367" i="10" s="1"/>
  <c r="H368" i="10" s="1"/>
  <c r="H369" i="10" s="1"/>
  <c r="H370" i="10" s="1"/>
  <c r="H371" i="10" s="1"/>
  <c r="H372" i="10" s="1"/>
  <c r="H373" i="10" s="1"/>
  <c r="H374" i="10" s="1"/>
  <c r="H375" i="10" s="1"/>
  <c r="H376" i="10" s="1"/>
  <c r="H377" i="10" s="1"/>
  <c r="H378" i="10" s="1"/>
  <c r="H379" i="10" s="1"/>
  <c r="H380" i="10" s="1"/>
  <c r="H381" i="10" s="1"/>
  <c r="H382" i="10" s="1"/>
  <c r="H383" i="10" s="1"/>
  <c r="H384" i="10" s="1"/>
  <c r="H385" i="10" s="1"/>
  <c r="H386" i="10" s="1"/>
  <c r="H387" i="10" s="1"/>
  <c r="H388" i="10" s="1"/>
  <c r="H389" i="10" s="1"/>
  <c r="H390" i="10" s="1"/>
  <c r="H391" i="10" s="1"/>
  <c r="H392" i="10" s="1"/>
  <c r="H393" i="10" s="1"/>
  <c r="H394" i="10" s="1"/>
  <c r="H395" i="10" s="1"/>
  <c r="H396" i="10" s="1"/>
  <c r="H397" i="10" s="1"/>
  <c r="H398" i="10" s="1"/>
  <c r="H399" i="10" s="1"/>
  <c r="H400" i="10" s="1"/>
  <c r="H401" i="10" s="1"/>
  <c r="H402" i="10" s="1"/>
  <c r="H403" i="10" s="1"/>
  <c r="H404" i="10" s="1"/>
  <c r="H405" i="10" s="1"/>
  <c r="H406" i="10" s="1"/>
  <c r="H407" i="10" s="1"/>
  <c r="H408" i="10" s="1"/>
  <c r="H409" i="10" s="1"/>
  <c r="E35" i="11" l="1"/>
  <c r="E39" i="11" s="1"/>
  <c r="F22" i="10"/>
  <c r="E41" i="11" s="1"/>
  <c r="E53" i="11" l="1"/>
  <c r="E52" i="11"/>
  <c r="E42" i="11"/>
  <c r="E44" i="11"/>
  <c r="E61" i="11" l="1"/>
  <c r="E63" i="11" s="1"/>
  <c r="B70" i="11" s="1"/>
  <c r="E51" i="11"/>
  <c r="E54" i="11" s="1"/>
  <c r="E45" i="11"/>
  <c r="E43" i="11"/>
</calcChain>
</file>

<file path=xl/sharedStrings.xml><?xml version="1.0" encoding="utf-8"?>
<sst xmlns="http://schemas.openxmlformats.org/spreadsheetml/2006/main" count="204" uniqueCount="187">
  <si>
    <t>DETERMINING BASELINE COMPENSATION</t>
  </si>
  <si>
    <t>BOX B:</t>
  </si>
  <si>
    <t>YEARS OF SERVICE</t>
  </si>
  <si>
    <t xml:space="preserve">BOX F: </t>
  </si>
  <si>
    <t>DEFINED COMPENSATION</t>
  </si>
  <si>
    <t>STEP 1</t>
  </si>
  <si>
    <t>LOCALIZED 
COST-OF-LIVING 
ADJUSTMENT</t>
  </si>
  <si>
    <t>STEP 2</t>
  </si>
  <si>
    <t>We acknowledge the value of acquired skills and wisdom that comes from actual pastoral experience.</t>
  </si>
  <si>
    <t>We acknowledge the value of prior experience and maturity developed in the workplace, even outside of rostered ministry.</t>
  </si>
  <si>
    <t xml:space="preserve">AMOUNT A: </t>
  </si>
  <si>
    <t>AMOUNT C:</t>
  </si>
  <si>
    <t>AMOUNT D:</t>
  </si>
  <si>
    <t>We acknowledge the value additional education provides rostered leaders.</t>
  </si>
  <si>
    <t>ADDITIONAL EDUCATION</t>
  </si>
  <si>
    <t xml:space="preserve">AMOUNT K: </t>
  </si>
  <si>
    <t>STEP 3</t>
  </si>
  <si>
    <t xml:space="preserve">Points are converted to a cash value on a sliding scale. </t>
  </si>
  <si>
    <t>AMOUNT L:</t>
  </si>
  <si>
    <t>PARSONAGE ADJUSTMENT</t>
  </si>
  <si>
    <t>Compensation is decreased if a parsonage is provided.</t>
  </si>
  <si>
    <t>TOTAL ADDITIONAL POINTS</t>
  </si>
  <si>
    <t>DETERMINING ADDITIONAL COMPENSATION</t>
  </si>
  <si>
    <t xml:space="preserve">AMOUNT L: </t>
  </si>
  <si>
    <t>MEDIAN:</t>
  </si>
  <si>
    <t>LOW:</t>
  </si>
  <si>
    <t>HIGH:</t>
  </si>
  <si>
    <t>RECOMMENDED COMPENSATION RANGE</t>
  </si>
  <si>
    <t>DETERMINING RECOMMENDED COMPENSATION</t>
  </si>
  <si>
    <t>STEP 4</t>
  </si>
  <si>
    <t>DETERMINING FINAL COMPENSATION</t>
  </si>
  <si>
    <t>NEGOTIATED COMPENSATION</t>
  </si>
  <si>
    <t>- - - If this compensation is for a deacon, STOP HERE.  - - -  If it is for a pastor, CONTINUE BELOW. - - -</t>
  </si>
  <si>
    <t>SOCIAL SECURITY EMPLOYER CONTRIBUTION ALLOWANCE (SECA)</t>
  </si>
  <si>
    <t>From Step 1</t>
  </si>
  <si>
    <t>From Step 2</t>
  </si>
  <si>
    <t>BASELINE</t>
  </si>
  <si>
    <t>ADJUSTED BASELINE</t>
  </si>
  <si>
    <t>This is the Adjusted Baseline plus the Total Additional Value</t>
  </si>
  <si>
    <t>TOTAL MEDIAN COMPENSATION</t>
  </si>
  <si>
    <t>[AMOUNT D = AMOUNT A + AMOUNT C.]</t>
  </si>
  <si>
    <t>Baseline is what was previously BOTH “salary" and "housing.”
The amount designed as “Housing Allowance” by a pastor must be determined later.</t>
  </si>
  <si>
    <t>NON-ROSTERED WORK EXPERIENCE</t>
  </si>
  <si>
    <t>Total points from service, experience, education, and call structure.</t>
  </si>
  <si>
    <r>
      <t xml:space="preserve">ADJUSTED BASELINE  </t>
    </r>
    <r>
      <rPr>
        <sz val="12"/>
        <color theme="1"/>
        <rFont val="Calibri"/>
        <family val="2"/>
        <scheme val="minor"/>
      </rPr>
      <t>(from above)</t>
    </r>
  </si>
  <si>
    <t>BOX E:</t>
  </si>
  <si>
    <t>Enter one point for each year of service as a rostered leader in Box E.</t>
  </si>
  <si>
    <t xml:space="preserve">AMOUNT G: </t>
  </si>
  <si>
    <r>
      <t>Enter the number of years of previous experience to be considered for the sake of a compensation adjustment in BOX F.  
[</t>
    </r>
    <r>
      <rPr>
        <i/>
        <sz val="10"/>
        <color theme="1"/>
        <rFont val="Calibri"/>
        <family val="2"/>
        <scheme val="minor"/>
      </rPr>
      <t>AMOUNT G = BOX F / 2 (maximum of 8).]</t>
    </r>
  </si>
  <si>
    <t xml:space="preserve">BOX H: </t>
  </si>
  <si>
    <t xml:space="preserve">AMOUNT I: </t>
  </si>
  <si>
    <t xml:space="preserve">BOX J: </t>
  </si>
  <si>
    <t>AMOUNT K = 
BOX E + AMOUNT G + AMOUNT I + BOX J.</t>
  </si>
  <si>
    <t>ADDITIONAL VALUE</t>
  </si>
  <si>
    <r>
      <t xml:space="preserve">ADDITIONAL VALUE  </t>
    </r>
    <r>
      <rPr>
        <sz val="12"/>
        <color theme="1"/>
        <rFont val="Calibri"/>
        <family val="2"/>
        <scheme val="minor"/>
      </rPr>
      <t>(from above)</t>
    </r>
  </si>
  <si>
    <t>AMOUNT R:</t>
  </si>
  <si>
    <t>Compensation to be paid (formerly Base + Housing + SECA)</t>
  </si>
  <si>
    <t>Points</t>
  </si>
  <si>
    <t>Total Value</t>
  </si>
  <si>
    <t>Cost of Living Menu</t>
  </si>
  <si>
    <t>CHOOSE</t>
  </si>
  <si>
    <t>Below median</t>
  </si>
  <si>
    <t>Near median</t>
  </si>
  <si>
    <t>Above median</t>
  </si>
  <si>
    <t>Enter above</t>
  </si>
  <si>
    <r>
      <t xml:space="preserve">The Central States Synod covers a diverse area with housing and living costs that vary widely. 
This </t>
    </r>
    <r>
      <rPr>
        <i/>
        <sz val="10"/>
        <color theme="1"/>
        <rFont val="Calibri"/>
        <family val="2"/>
        <scheme val="minor"/>
      </rPr>
      <t xml:space="preserve">adjustment </t>
    </r>
    <r>
      <rPr>
        <sz val="10"/>
        <color theme="1"/>
        <rFont val="Calibri"/>
        <family val="2"/>
        <scheme val="minor"/>
      </rPr>
      <t xml:space="preserve">to the Baseline is intended to acknowledge that diversity.  It is NOT the </t>
    </r>
    <r>
      <rPr>
        <i/>
        <sz val="10"/>
        <color theme="1"/>
        <rFont val="Calibri"/>
        <family val="2"/>
        <scheme val="minor"/>
      </rPr>
      <t xml:space="preserve">totality </t>
    </r>
    <r>
      <rPr>
        <sz val="10"/>
        <color theme="1"/>
        <rFont val="Calibri"/>
        <family val="2"/>
        <scheme val="minor"/>
      </rPr>
      <t>of the housing allowance.</t>
    </r>
  </si>
  <si>
    <t>Additional Education Menu</t>
  </si>
  <si>
    <t>Yes</t>
  </si>
  <si>
    <t>No</t>
  </si>
  <si>
    <t xml:space="preserve">Acknowledging the recommended compensation range above, and that no rostered leader shall be compensated below the Adjusted Baseline (AMOUNT D), it is the responsibility of the congregation and rostered leader to together determine the negotiated compensation. </t>
  </si>
  <si>
    <t>Half Point Increase</t>
  </si>
  <si>
    <r>
      <t>Enter Yes or No based on whether the rostered leader earned one or more degrees beyond the Master of Divinity level in a ministry-related field (e.g. M.A., M.Th., D.Min., Ph.D., Th.D., S.T.M.) or completed over 450 hours of Continuing Education.  
[</t>
    </r>
    <r>
      <rPr>
        <i/>
        <sz val="10"/>
        <color theme="1"/>
        <rFont val="Calibri"/>
        <family val="2"/>
        <scheme val="minor"/>
      </rPr>
      <t>AMOUNT I = 0 or 3, based on BOX H</t>
    </r>
    <r>
      <rPr>
        <sz val="10"/>
        <color theme="1"/>
        <rFont val="Calibri"/>
        <family val="2"/>
        <scheme val="minor"/>
      </rPr>
      <t>]</t>
    </r>
  </si>
  <si>
    <t>Signature of Council President:</t>
  </si>
  <si>
    <t>Date:</t>
  </si>
  <si>
    <t>Signature of Rostered Leader:</t>
  </si>
  <si>
    <t>STEP 5</t>
  </si>
  <si>
    <t>HOUSING / FURNISHINGS DESIGNATION</t>
  </si>
  <si>
    <t>SALARY TOTAL</t>
  </si>
  <si>
    <t>Portion defined as salary (including SECA) when reported to IRS</t>
  </si>
  <si>
    <t>COUNCIL HOUSING ALLOWANCE RESOLUTION</t>
  </si>
  <si>
    <t>We recognize that the structure of some calls requires additional expertise and/or work, and some candidates bring additional gifts.</t>
  </si>
  <si>
    <t>ADDITIONAL RESPONSIBILITIES OR GIFTS</t>
  </si>
  <si>
    <t xml:space="preserve">The congregation council of </t>
  </si>
  <si>
    <t xml:space="preserve">on </t>
  </si>
  <si>
    <t>after discussing the amount to be paid to Rev.</t>
  </si>
  <si>
    <t>as a housing allowance,</t>
  </si>
  <si>
    <t>on a motion duly made and seconded, adopted the following resolution:</t>
  </si>
  <si>
    <t>RESOLVED, that Rev.</t>
  </si>
  <si>
    <t>Signature: ___________________________</t>
  </si>
  <si>
    <t>Date: _______________</t>
  </si>
  <si>
    <t xml:space="preserve">              a salary of:</t>
  </si>
  <si>
    <t>Council Secretary Name: _____________________</t>
  </si>
  <si>
    <t>[Enter Congregation Name Here]</t>
  </si>
  <si>
    <t>[Enter Pastor's Name Here]</t>
  </si>
  <si>
    <t>[Enter Date]</t>
  </si>
  <si>
    <t>Enter pastor's election here. See Guidelines Section 1, Part B.</t>
  </si>
  <si>
    <t xml:space="preserve"> and a housing/furnishings allowance of:</t>
  </si>
  <si>
    <t>Revised Pt Increase</t>
  </si>
  <si>
    <t>Revised Total</t>
  </si>
  <si>
    <t>ORIGINAL VALUES (BEFORE INFLATION)</t>
  </si>
  <si>
    <t>Synod Baseline</t>
  </si>
  <si>
    <t xml:space="preserve">BOX M: </t>
  </si>
  <si>
    <t xml:space="preserve">AMOUNT N: </t>
  </si>
  <si>
    <t>Rostered Parsonage Menu</t>
  </si>
  <si>
    <t>NOTE:  Pastor and congregation must determine the portion of Defined Compensation to be designated Housing/Furnishings Allowance for tax purposes. It must be voted on and recorded in council minutes. A calculator and resolution are provided.</t>
  </si>
  <si>
    <r>
      <t>In Box B, select the option that most closely matches the average local home prices and grocery costs in the area surrounding the congregation:
Below, near, or above the national median (currently, the national median home costs $200,000).
[</t>
    </r>
    <r>
      <rPr>
        <i/>
        <sz val="10"/>
        <rFont val="Calibri"/>
        <family val="2"/>
        <scheme val="minor"/>
      </rPr>
      <t>AMOUNT C = 0 or 1,518 or 3,036 based on BOX B</t>
    </r>
    <r>
      <rPr>
        <sz val="10"/>
        <rFont val="Calibri"/>
        <family val="2"/>
        <scheme val="minor"/>
      </rPr>
      <t>]</t>
    </r>
  </si>
  <si>
    <r>
      <t xml:space="preserve">Enter 1-3 points for </t>
    </r>
    <r>
      <rPr>
        <i/>
        <sz val="10"/>
        <rFont val="Calibri"/>
        <family val="2"/>
        <scheme val="minor"/>
      </rPr>
      <t xml:space="preserve">each </t>
    </r>
    <r>
      <rPr>
        <sz val="10"/>
        <rFont val="Calibri"/>
        <family val="2"/>
        <scheme val="minor"/>
      </rPr>
      <t>of the following situations:
- 2-point call
- Managing a staff of more than 3 fulltime positions
- Extraordinary merit, excellence, experience</t>
    </r>
  </si>
  <si>
    <t>TO BE ADJUSTED BY COMPENSATION COMMITTEE EACH YEAR</t>
  </si>
  <si>
    <t>2050 COL increase</t>
  </si>
  <si>
    <t>2049 COL increase</t>
  </si>
  <si>
    <t>2048 COL increase</t>
  </si>
  <si>
    <t>2047 COL increase</t>
  </si>
  <si>
    <t>2046 COL increase</t>
  </si>
  <si>
    <t>2045 COL increase</t>
  </si>
  <si>
    <t>2044 COL increase</t>
  </si>
  <si>
    <t>2043 COL increase</t>
  </si>
  <si>
    <t>2042 COL increase</t>
  </si>
  <si>
    <t>2041 COL increase</t>
  </si>
  <si>
    <t>TOTAL COST OF LIVING INCREASE</t>
  </si>
  <si>
    <t>2040 COL increase</t>
  </si>
  <si>
    <t>2039 COL increase</t>
  </si>
  <si>
    <t>2038 COL increase</t>
  </si>
  <si>
    <t>2037 COL increase</t>
  </si>
  <si>
    <t>2036 COL increase</t>
  </si>
  <si>
    <t>2035 COL increase</t>
  </si>
  <si>
    <t>2034 COL increase</t>
  </si>
  <si>
    <t>2033 COL increase</t>
  </si>
  <si>
    <t>2032 COL increase</t>
  </si>
  <si>
    <t>2031 COL increase</t>
  </si>
  <si>
    <t>2030 COL increase</t>
  </si>
  <si>
    <t>2029 COL increase</t>
  </si>
  <si>
    <t>2028 COL increase</t>
  </si>
  <si>
    <t>2027 COL increase</t>
  </si>
  <si>
    <t>2026 COL increase</t>
  </si>
  <si>
    <t>2025 COL increase</t>
  </si>
  <si>
    <t>2024 COL increase</t>
  </si>
  <si>
    <t>2023 COL increase</t>
  </si>
  <si>
    <t>2022 COL increase</t>
  </si>
  <si>
    <r>
      <t xml:space="preserve">
Add the upcoming year's cost of living increase to column B on this page.  
</t>
    </r>
    <r>
      <rPr>
        <i/>
        <sz val="12"/>
        <color rgb="FF0070C0"/>
        <rFont val="Calibri"/>
        <family val="2"/>
        <scheme val="minor"/>
      </rPr>
      <t>The Synod Baseline, Revised Point Values, and Cost of Living Menu will all automatically adjust based on this value.</t>
    </r>
    <r>
      <rPr>
        <sz val="12"/>
        <color rgb="FF0070C0"/>
        <rFont val="Calibri"/>
        <family val="2"/>
        <scheme val="minor"/>
      </rPr>
      <t xml:space="preserve">
Update the Localized Cost of Living formula in the Column C explanation box on each form to match the adjusted values in Cells I9 and I10 on this sheet).
Update the calendar year in the Council Housing Allowance Resolution on each worksheet.</t>
    </r>
  </si>
  <si>
    <t>The Adjusted Baseline shall be the minimum compensation for a full-time rostered leader in this synod.</t>
  </si>
  <si>
    <r>
      <t xml:space="preserve">  Do not modify these unless changing the </t>
    </r>
    <r>
      <rPr>
        <i/>
        <sz val="11"/>
        <color theme="1"/>
        <rFont val="Calibri"/>
        <family val="2"/>
        <scheme val="minor"/>
      </rPr>
      <t>method</t>
    </r>
    <r>
      <rPr>
        <sz val="11"/>
        <color theme="1"/>
        <rFont val="Calibri"/>
        <family val="2"/>
        <scheme val="minor"/>
      </rPr>
      <t xml:space="preserve"> of calculation.</t>
    </r>
  </si>
  <si>
    <t>- Green fields are calculated on the TOTAL MEDIAN COMPENSATION calculated in the worksheets.</t>
  </si>
  <si>
    <t xml:space="preserve">  These are only to be added by the Synod Compensation Committee.</t>
  </si>
  <si>
    <t>- Blue fields on this sheet are calculated based on the TOTAL COST OF LIVING INCREASE.</t>
  </si>
  <si>
    <t>- Orange fields on this sheet are yearly cost of living (COL) increases added to the Total COL Increase.</t>
  </si>
  <si>
    <t>Fulltime / Part time Menu</t>
  </si>
  <si>
    <t>Three-quarter time</t>
  </si>
  <si>
    <t>Half-time</t>
  </si>
  <si>
    <t>Quarter time</t>
  </si>
  <si>
    <t>90% time</t>
  </si>
  <si>
    <t>80% time</t>
  </si>
  <si>
    <t>70% time</t>
  </si>
  <si>
    <t>60% time</t>
  </si>
  <si>
    <t>50% time</t>
  </si>
  <si>
    <t>40% time</t>
  </si>
  <si>
    <t>30% time</t>
  </si>
  <si>
    <t>20% time</t>
  </si>
  <si>
    <t>10% time</t>
  </si>
  <si>
    <t>Two-thirds time</t>
  </si>
  <si>
    <t>One-third time</t>
  </si>
  <si>
    <r>
      <t xml:space="preserve">This is the compensation recommended by the Central States Synod Assembly for a full-time rostered leader with the service, experience, education, and responsibilies in your local context.
</t>
    </r>
    <r>
      <rPr>
        <i/>
        <sz val="10"/>
        <rFont val="Calibri"/>
        <family val="2"/>
        <scheme val="minor"/>
      </rPr>
      <t>NOTE:  This does NOT include the Social Security Employment Contribution Allowance (SECA) for clergy, which is calculated below.</t>
    </r>
  </si>
  <si>
    <t>FULL / PART TIME ADJUSTMENT</t>
  </si>
  <si>
    <t>Compensation is adjusted if the minister serves less than full time</t>
  </si>
  <si>
    <t>[AMOUNT N = (AMOUNT D + AMOUNT L) x BOX M]</t>
  </si>
  <si>
    <t xml:space="preserve">BOX O: </t>
  </si>
  <si>
    <t xml:space="preserve">AMOUNT P: </t>
  </si>
  <si>
    <t>BOX Q:</t>
  </si>
  <si>
    <t xml:space="preserve">Enter in BOX Q the Compensation negotiated with the rostered leader in the range noted above.
During conversation, consider the following: 
•  During the past year, has our leader met our mutually established ministry goals? 
•  Are we expecting our pastor to take on any significant new responsibilities this year? 
•  Are there any unique financial stresses or circumstances we should address? </t>
  </si>
  <si>
    <t>AMOUNT S:</t>
  </si>
  <si>
    <t>From AMOUNT S calculated above.</t>
  </si>
  <si>
    <r>
      <t>Enter "Yes" in BOX O if the congregation provides a parsonage to the rostered leader or "No" if not. 
[</t>
    </r>
    <r>
      <rPr>
        <i/>
        <sz val="10"/>
        <color theme="1"/>
        <rFont val="Calibri"/>
        <family val="2"/>
        <scheme val="minor"/>
      </rPr>
      <t>AMOUNT P = AMOUNT N x 0.30 IF parsonage provided]</t>
    </r>
  </si>
  <si>
    <t>ITEMS ON THIS SHEET CANNOT BE MODIFIED - THEY ARE FOR CALCULATIONS ONLY</t>
  </si>
  <si>
    <r>
      <rPr>
        <b/>
        <sz val="12"/>
        <color rgb="FFC00000"/>
        <rFont val="Calibri"/>
        <family val="2"/>
        <scheme val="minor"/>
      </rPr>
      <t xml:space="preserve">TO SAVE AS PDF:  </t>
    </r>
    <r>
      <rPr>
        <sz val="12"/>
        <color theme="1"/>
        <rFont val="Calibri"/>
        <family val="2"/>
        <scheme val="minor"/>
      </rPr>
      <t xml:space="preserve">Click the </t>
    </r>
    <r>
      <rPr>
        <b/>
        <sz val="12"/>
        <color rgb="FF057B3A"/>
        <rFont val="Calibri"/>
        <family val="2"/>
        <scheme val="minor"/>
      </rPr>
      <t>File</t>
    </r>
    <r>
      <rPr>
        <sz val="12"/>
        <color theme="1"/>
        <rFont val="Calibri"/>
        <family val="2"/>
        <scheme val="minor"/>
      </rPr>
      <t xml:space="preserve"> tab above, then </t>
    </r>
    <r>
      <rPr>
        <b/>
        <sz val="12"/>
        <color rgb="FF057B3A"/>
        <rFont val="Calibri"/>
        <family val="2"/>
        <scheme val="minor"/>
      </rPr>
      <t>Export</t>
    </r>
    <r>
      <rPr>
        <sz val="12"/>
        <color theme="1"/>
        <rFont val="Calibri"/>
        <family val="2"/>
        <scheme val="minor"/>
      </rPr>
      <t xml:space="preserve">.  Click the </t>
    </r>
    <r>
      <rPr>
        <b/>
        <sz val="12"/>
        <color rgb="FF057B3A"/>
        <rFont val="Calibri"/>
        <family val="2"/>
        <scheme val="minor"/>
      </rPr>
      <t>Create PDF/XPS button</t>
    </r>
    <r>
      <rPr>
        <sz val="12"/>
        <color theme="1"/>
        <rFont val="Calibri"/>
        <family val="2"/>
        <scheme val="minor"/>
      </rPr>
      <t xml:space="preserve"> and choose where to save the file.</t>
    </r>
  </si>
  <si>
    <r>
      <rPr>
        <b/>
        <sz val="12"/>
        <color rgb="FFC00000"/>
        <rFont val="Calibri"/>
        <family val="2"/>
        <scheme val="minor"/>
      </rPr>
      <t xml:space="preserve">TO PRINT:  </t>
    </r>
    <r>
      <rPr>
        <sz val="12"/>
        <color theme="1"/>
        <rFont val="Calibri"/>
        <family val="2"/>
        <scheme val="minor"/>
      </rPr>
      <t xml:space="preserve">Click the </t>
    </r>
    <r>
      <rPr>
        <b/>
        <sz val="12"/>
        <color rgb="FF057B3A"/>
        <rFont val="Calibri"/>
        <family val="2"/>
        <scheme val="minor"/>
      </rPr>
      <t>File</t>
    </r>
    <r>
      <rPr>
        <sz val="12"/>
        <color theme="1"/>
        <rFont val="Calibri"/>
        <family val="2"/>
        <scheme val="minor"/>
      </rPr>
      <t xml:space="preserve"> tab above, then </t>
    </r>
    <r>
      <rPr>
        <b/>
        <sz val="12"/>
        <color rgb="FF057B3A"/>
        <rFont val="Calibri"/>
        <family val="2"/>
        <scheme val="minor"/>
      </rPr>
      <t>Print</t>
    </r>
    <r>
      <rPr>
        <sz val="12"/>
        <color theme="1"/>
        <rFont val="Calibri"/>
        <family val="2"/>
        <scheme val="minor"/>
      </rPr>
      <t>.  Only this open worksheet will print.  It will print on two sheets of paper.</t>
    </r>
  </si>
  <si>
    <r>
      <t>For congregations that provide a parsonage, adjustments will be made on another line.  
If a minister is serving less than full-time, it will be taken into account later in in this worksheet.  
[</t>
    </r>
    <r>
      <rPr>
        <i/>
        <sz val="10"/>
        <color theme="1"/>
        <rFont val="Calibri"/>
        <family val="2"/>
        <scheme val="minor"/>
      </rPr>
      <t>Baseline AMOUNT A is set by the Synod Assembly is adjusted annually to account for cost of living and other market considerations.</t>
    </r>
    <r>
      <rPr>
        <sz val="10"/>
        <color theme="1"/>
        <rFont val="Calibri"/>
        <family val="2"/>
        <scheme val="minor"/>
      </rPr>
      <t>]</t>
    </r>
  </si>
  <si>
    <r>
      <t>Enter the amount of time the minister spends in this position.</t>
    </r>
    <r>
      <rPr>
        <i/>
        <sz val="10"/>
        <color theme="1"/>
        <rFont val="Calibri"/>
        <family val="2"/>
        <scheme val="minor"/>
      </rPr>
      <t xml:space="preserve"> If less than full time, the proportion should be determined in consultation with the synod office.</t>
    </r>
  </si>
  <si>
    <t>Full time</t>
  </si>
  <si>
    <t>ROSTERED MINISTER RECOMMENDED SALARY WORKSHEET</t>
  </si>
  <si>
    <r>
      <rPr>
        <b/>
        <sz val="14"/>
        <color rgb="FFFF0000"/>
        <rFont val="Calibri"/>
        <family val="2"/>
        <scheme val="minor"/>
      </rPr>
      <t xml:space="preserve">Please read the directions on each line. </t>
    </r>
    <r>
      <rPr>
        <sz val="14"/>
        <color rgb="FFFF0000"/>
        <rFont val="Calibri"/>
        <family val="2"/>
        <scheme val="minor"/>
      </rPr>
      <t xml:space="preserve"> You </t>
    </r>
    <r>
      <rPr>
        <u/>
        <sz val="14"/>
        <color rgb="FFFF0000"/>
        <rFont val="Calibri"/>
        <family val="2"/>
        <scheme val="minor"/>
      </rPr>
      <t>must</t>
    </r>
    <r>
      <rPr>
        <sz val="14"/>
        <color rgb="FFFF0000"/>
        <rFont val="Calibri"/>
        <family val="2"/>
        <scheme val="minor"/>
      </rPr>
      <t xml:space="preserve"> enter a number 
or make a selection in every orange box.  Blue boxes are automatically calculated. </t>
    </r>
  </si>
  <si>
    <r>
      <rPr>
        <sz val="10"/>
        <color theme="1"/>
        <rFont val="Calibri"/>
        <family val="2"/>
        <scheme val="minor"/>
      </rPr>
      <t>The value of each point is higher at a lower sum and decrease in value as they accumulate, reflecting the reality that leaders learn at an accelerated rate early in ministry.</t>
    </r>
    <r>
      <rPr>
        <i/>
        <sz val="10"/>
        <color theme="1"/>
        <rFont val="Calibri"/>
        <family val="2"/>
        <scheme val="minor"/>
      </rPr>
      <t xml:space="preserve">
[AMOUNT L = AMOUNT K x sliding scale]</t>
    </r>
  </si>
  <si>
    <t>for the calendar year 2022 will receive</t>
  </si>
  <si>
    <r>
      <rPr>
        <b/>
        <sz val="11"/>
        <rFont val="Calibri"/>
        <family val="2"/>
        <scheme val="minor"/>
      </rPr>
      <t xml:space="preserve">Video Tutorial - </t>
    </r>
    <r>
      <rPr>
        <u/>
        <sz val="11"/>
        <color theme="10"/>
        <rFont val="Calibri"/>
        <family val="2"/>
        <scheme val="minor"/>
      </rPr>
      <t>Watch a tutorial for filling out this worksheet on the Synod website.</t>
    </r>
  </si>
  <si>
    <r>
      <rPr>
        <b/>
        <sz val="11"/>
        <rFont val="Calibri"/>
        <family val="2"/>
        <scheme val="minor"/>
      </rPr>
      <t xml:space="preserve">Written Guidelines - </t>
    </r>
    <r>
      <rPr>
        <u/>
        <sz val="11"/>
        <color theme="10"/>
        <rFont val="Calibri"/>
        <family val="2"/>
        <scheme val="minor"/>
      </rPr>
      <t>View the written Compensation Guidelines on the Synod website.</t>
    </r>
  </si>
  <si>
    <r>
      <t>Because congregations must pay 7.65% for lay employee’s social security and medicare benefits, it is fair to pay this amount to a pastor.  
[</t>
    </r>
    <r>
      <rPr>
        <i/>
        <sz val="10"/>
        <color theme="1"/>
        <rFont val="Calibri"/>
        <family val="2"/>
        <scheme val="minor"/>
      </rPr>
      <t>AMOUNT R = (AMOUNT S - BOX Q</t>
    </r>
    <r>
      <rPr>
        <sz val="10"/>
        <color theme="1"/>
        <rFont val="Calibri"/>
        <family val="2"/>
        <scheme val="minor"/>
      </rPr>
      <t>]</t>
    </r>
  </si>
  <si>
    <t>Clergy are self-employed for tax purposes, so 7.65% of Negotiated Compensation + Parsonage adjustment is paid as salary.</t>
  </si>
  <si>
    <t>DESIGNATE HOUSING/FURNISHINGS ALLOWANCE FOR TAX PURPOSES (Clergy Only)</t>
  </si>
  <si>
    <t>This is what a congregation will pay the pastor.
[AMOUNT S = ((BOX Q - AMOUNT P) / 0.9235) + E41]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</si>
</sst>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quot;$&quot;#,##0.0000"/>
  </numFmts>
  <fonts count="34" x14ac:knownFonts="1">
    <font>
      <sz val="11"/>
      <color theme="1"/>
      <name val="Calibri"/>
      <family val="2"/>
      <scheme val="minor"/>
    </font>
    <font>
      <sz val="12"/>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b/>
      <sz val="1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b/>
      <sz val="11"/>
      <color rgb="FFFF0000"/>
      <name val="Calibri"/>
      <family val="2"/>
      <scheme val="minor"/>
    </font>
    <font>
      <b/>
      <sz val="14"/>
      <color theme="0"/>
      <name val="Calibri"/>
      <family val="2"/>
      <scheme val="minor"/>
    </font>
    <font>
      <sz val="12"/>
      <color theme="1"/>
      <name val="Calibri"/>
      <family val="2"/>
      <scheme val="minor"/>
    </font>
    <font>
      <sz val="8"/>
      <color rgb="FFFF0000"/>
      <name val="Calibri"/>
      <family val="2"/>
      <scheme val="minor"/>
    </font>
    <font>
      <sz val="14"/>
      <color rgb="FFFF0000"/>
      <name val="Calibri"/>
      <family val="2"/>
      <scheme val="minor"/>
    </font>
    <font>
      <b/>
      <sz val="14"/>
      <color rgb="FFFF0000"/>
      <name val="Calibri"/>
      <family val="2"/>
      <scheme val="minor"/>
    </font>
    <font>
      <u/>
      <sz val="14"/>
      <color rgb="FFFF0000"/>
      <name val="Calibri"/>
      <family val="2"/>
      <scheme val="minor"/>
    </font>
    <font>
      <b/>
      <sz val="9"/>
      <color rgb="FFFF0000"/>
      <name val="Calibri"/>
      <family val="2"/>
      <scheme val="minor"/>
    </font>
    <font>
      <b/>
      <sz val="12"/>
      <color rgb="FFFF0000"/>
      <name val="Calibri"/>
      <family val="2"/>
      <scheme val="minor"/>
    </font>
    <font>
      <b/>
      <sz val="14"/>
      <color theme="1"/>
      <name val="Calibri"/>
      <family val="2"/>
      <scheme val="minor"/>
    </font>
    <font>
      <b/>
      <sz val="12"/>
      <name val="Calibri"/>
      <family val="2"/>
      <scheme val="minor"/>
    </font>
    <font>
      <sz val="10"/>
      <name val="Calibri"/>
      <family val="2"/>
      <scheme val="minor"/>
    </font>
    <font>
      <i/>
      <sz val="10"/>
      <name val="Calibri"/>
      <family val="2"/>
      <scheme val="minor"/>
    </font>
    <font>
      <i/>
      <sz val="11"/>
      <color theme="1"/>
      <name val="Calibri"/>
      <family val="2"/>
      <scheme val="minor"/>
    </font>
    <font>
      <b/>
      <sz val="12"/>
      <color rgb="FF0070C0"/>
      <name val="Calibri"/>
      <family val="2"/>
      <scheme val="minor"/>
    </font>
    <font>
      <sz val="12"/>
      <color rgb="FF0070C0"/>
      <name val="Calibri"/>
      <family val="2"/>
      <scheme val="minor"/>
    </font>
    <font>
      <i/>
      <sz val="12"/>
      <color rgb="FF0070C0"/>
      <name val="Calibri"/>
      <family val="2"/>
      <scheme val="minor"/>
    </font>
    <font>
      <b/>
      <sz val="22"/>
      <color theme="1"/>
      <name val="Calibri"/>
      <family val="2"/>
      <scheme val="minor"/>
    </font>
    <font>
      <b/>
      <sz val="12"/>
      <color rgb="FFC00000"/>
      <name val="Calibri"/>
      <family val="2"/>
      <scheme val="minor"/>
    </font>
    <font>
      <b/>
      <sz val="12"/>
      <color rgb="FF057B3A"/>
      <name val="Calibri"/>
      <family val="2"/>
      <scheme val="minor"/>
    </font>
    <font>
      <b/>
      <sz val="17.5"/>
      <color rgb="FFC00000"/>
      <name val="Calibri"/>
      <family val="2"/>
      <scheme val="minor"/>
    </font>
    <font>
      <u/>
      <sz val="11"/>
      <color theme="1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98">
    <border>
      <left/>
      <right/>
      <top/>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style="medium">
        <color auto="1"/>
      </left>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auto="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auto="1"/>
      </left>
      <right style="thin">
        <color theme="0" tint="-0.24994659260841701"/>
      </right>
      <top style="thin">
        <color indexed="64"/>
      </top>
      <bottom style="thin">
        <color theme="0" tint="-0.24994659260841701"/>
      </bottom>
      <diagonal/>
    </border>
    <border>
      <left style="thin">
        <color theme="0" tint="-0.24994659260841701"/>
      </left>
      <right style="medium">
        <color indexed="64"/>
      </right>
      <top style="thin">
        <color indexed="64"/>
      </top>
      <bottom style="thin">
        <color theme="0" tint="-0.24994659260841701"/>
      </bottom>
      <diagonal/>
    </border>
    <border>
      <left style="thin">
        <color theme="0" tint="-0.249977111117893"/>
      </left>
      <right style="medium">
        <color indexed="64"/>
      </right>
      <top style="medium">
        <color indexed="64"/>
      </top>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style="thin">
        <color theme="1"/>
      </left>
      <right style="thin">
        <color theme="1"/>
      </right>
      <top style="thin">
        <color theme="1"/>
      </top>
      <bottom style="thin">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medium">
        <color theme="1"/>
      </left>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thin">
        <color indexed="64"/>
      </left>
      <right style="medium">
        <color theme="1"/>
      </right>
      <top/>
      <bottom/>
      <diagonal/>
    </border>
    <border>
      <left style="medium">
        <color theme="1"/>
      </left>
      <right style="thin">
        <color theme="1"/>
      </right>
      <top style="thin">
        <color theme="1"/>
      </top>
      <bottom/>
      <diagonal/>
    </border>
    <border>
      <left style="thin">
        <color theme="1"/>
      </left>
      <right style="medium">
        <color theme="1"/>
      </right>
      <top style="thin">
        <color theme="1"/>
      </top>
      <bottom style="thin">
        <color theme="1"/>
      </bottom>
      <diagonal/>
    </border>
    <border>
      <left style="medium">
        <color theme="1"/>
      </left>
      <right style="thin">
        <color theme="1"/>
      </right>
      <top/>
      <bottom style="thin">
        <color theme="1"/>
      </bottom>
      <diagonal/>
    </border>
    <border>
      <left style="medium">
        <color theme="1"/>
      </left>
      <right style="thin">
        <color indexed="64"/>
      </right>
      <top/>
      <bottom style="thin">
        <color indexed="64"/>
      </bottom>
      <diagonal/>
    </border>
    <border>
      <left style="thin">
        <color indexed="64"/>
      </left>
      <right style="medium">
        <color theme="1"/>
      </right>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bottom/>
      <diagonal/>
    </border>
    <border>
      <left style="medium">
        <color theme="1"/>
      </left>
      <right style="thin">
        <color indexed="64"/>
      </right>
      <top/>
      <bottom style="medium">
        <color theme="1"/>
      </bottom>
      <diagonal/>
    </border>
    <border>
      <left style="thin">
        <color indexed="64"/>
      </left>
      <right/>
      <top/>
      <bottom style="medium">
        <color theme="1"/>
      </bottom>
      <diagonal/>
    </border>
    <border>
      <left/>
      <right style="thin">
        <color indexed="64"/>
      </right>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thin">
        <color theme="0" tint="-0.249977111117893"/>
      </left>
      <right style="medium">
        <color indexed="64"/>
      </right>
      <top/>
      <bottom/>
      <diagonal/>
    </border>
    <border>
      <left style="medium">
        <color theme="1"/>
      </left>
      <right style="thin">
        <color theme="0" tint="-0.24994659260841701"/>
      </right>
      <top style="medium">
        <color theme="1"/>
      </top>
      <bottom style="thin">
        <color theme="0" tint="-0.24994659260841701"/>
      </bottom>
      <diagonal/>
    </border>
    <border>
      <left style="thin">
        <color theme="0" tint="-0.24994659260841701"/>
      </left>
      <right style="medium">
        <color theme="1"/>
      </right>
      <top style="medium">
        <color theme="1"/>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style="medium">
        <color theme="1"/>
      </bottom>
      <diagonal/>
    </border>
    <border>
      <left style="thin">
        <color theme="0" tint="-0.24994659260841701"/>
      </left>
      <right style="medium">
        <color theme="1"/>
      </right>
      <top style="thin">
        <color theme="0" tint="-0.24994659260841701"/>
      </top>
      <bottom style="medium">
        <color theme="1"/>
      </bottom>
      <diagonal/>
    </border>
  </borders>
  <cellStyleXfs count="4">
    <xf numFmtId="0" fontId="0" fillId="0" borderId="0"/>
    <xf numFmtId="44" fontId="6" fillId="0" borderId="0" applyFont="0" applyFill="0" applyBorder="0" applyAlignment="0" applyProtection="0"/>
    <xf numFmtId="9" fontId="6" fillId="0" borderId="0" applyFont="0" applyFill="0" applyBorder="0" applyAlignment="0" applyProtection="0"/>
    <xf numFmtId="0" fontId="33" fillId="0" borderId="0" applyNumberFormat="0" applyFill="0" applyBorder="0" applyAlignment="0" applyProtection="0"/>
  </cellStyleXfs>
  <cellXfs count="265">
    <xf numFmtId="0" fontId="0" fillId="0" borderId="0" xfId="0"/>
    <xf numFmtId="164" fontId="0" fillId="0" borderId="0" xfId="0" applyNumberFormat="1" applyAlignment="1">
      <alignment horizontal="center"/>
    </xf>
    <xf numFmtId="165" fontId="0" fillId="0" borderId="0" xfId="0" applyNumberFormat="1" applyAlignment="1">
      <alignment horizontal="center"/>
    </xf>
    <xf numFmtId="164" fontId="2" fillId="0" borderId="0" xfId="0" applyNumberFormat="1" applyFont="1" applyAlignment="1">
      <alignment horizontal="center"/>
    </xf>
    <xf numFmtId="0" fontId="0" fillId="0" borderId="0" xfId="0" applyProtection="1"/>
    <xf numFmtId="0" fontId="0" fillId="0" borderId="0" xfId="0" applyAlignment="1" applyProtection="1">
      <alignment horizontal="right"/>
    </xf>
    <xf numFmtId="164" fontId="0" fillId="0" borderId="0" xfId="0" applyNumberFormat="1" applyProtection="1"/>
    <xf numFmtId="0" fontId="13" fillId="4" borderId="23" xfId="0" applyFont="1" applyFill="1" applyBorder="1" applyAlignment="1" applyProtection="1">
      <alignment vertical="center"/>
    </xf>
    <xf numFmtId="0" fontId="8" fillId="4" borderId="26" xfId="0" applyFont="1" applyFill="1" applyBorder="1" applyAlignment="1" applyProtection="1">
      <alignment horizontal="right"/>
    </xf>
    <xf numFmtId="0" fontId="2" fillId="0" borderId="13" xfId="0" applyFont="1" applyBorder="1" applyAlignment="1" applyProtection="1">
      <alignment horizontal="right"/>
    </xf>
    <xf numFmtId="0" fontId="3" fillId="0" borderId="2" xfId="0" applyFont="1" applyBorder="1" applyAlignment="1" applyProtection="1">
      <alignment horizontal="center" vertical="top" wrapText="1"/>
    </xf>
    <xf numFmtId="164" fontId="0" fillId="0" borderId="16" xfId="0" applyNumberFormat="1" applyBorder="1" applyProtection="1"/>
    <xf numFmtId="0" fontId="2" fillId="0" borderId="2" xfId="0" applyFont="1" applyBorder="1" applyAlignment="1" applyProtection="1">
      <alignment horizontal="right"/>
    </xf>
    <xf numFmtId="164" fontId="0" fillId="2" borderId="16" xfId="1" applyNumberFormat="1" applyFont="1" applyFill="1" applyBorder="1" applyAlignment="1" applyProtection="1">
      <alignment horizontal="right"/>
    </xf>
    <xf numFmtId="164" fontId="0" fillId="2" borderId="16" xfId="0" applyNumberFormat="1" applyFill="1" applyBorder="1" applyProtection="1"/>
    <xf numFmtId="0" fontId="3" fillId="0" borderId="18" xfId="0" applyFont="1" applyBorder="1" applyAlignment="1" applyProtection="1">
      <alignment horizontal="center" vertical="top" wrapText="1"/>
    </xf>
    <xf numFmtId="0" fontId="13" fillId="4" borderId="23" xfId="0" applyFont="1" applyFill="1" applyBorder="1" applyAlignment="1" applyProtection="1">
      <alignment horizontal="left" vertical="center"/>
    </xf>
    <xf numFmtId="0" fontId="8" fillId="4" borderId="26" xfId="0" applyFont="1" applyFill="1" applyBorder="1" applyAlignment="1" applyProtection="1">
      <alignment horizontal="right" vertical="top"/>
    </xf>
    <xf numFmtId="164" fontId="8" fillId="4" borderId="27" xfId="0" applyNumberFormat="1" applyFont="1" applyFill="1" applyBorder="1" applyAlignment="1" applyProtection="1">
      <alignment vertical="top"/>
    </xf>
    <xf numFmtId="0" fontId="2" fillId="0" borderId="8" xfId="0" applyFont="1" applyBorder="1" applyAlignment="1" applyProtection="1">
      <alignment horizontal="right"/>
    </xf>
    <xf numFmtId="0" fontId="12" fillId="0" borderId="0" xfId="0" applyFont="1" applyProtection="1"/>
    <xf numFmtId="1" fontId="0" fillId="0" borderId="16" xfId="0" applyNumberFormat="1" applyBorder="1" applyProtection="1"/>
    <xf numFmtId="165" fontId="0" fillId="2" borderId="16" xfId="0" applyNumberFormat="1" applyFill="1" applyBorder="1" applyProtection="1"/>
    <xf numFmtId="165" fontId="0" fillId="2" borderId="16" xfId="1" applyNumberFormat="1" applyFont="1" applyFill="1" applyBorder="1" applyAlignment="1" applyProtection="1">
      <alignment horizontal="right"/>
    </xf>
    <xf numFmtId="0" fontId="2"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2" fillId="0" borderId="0" xfId="0" applyFont="1" applyBorder="1" applyAlignment="1" applyProtection="1">
      <alignment horizontal="right" vertical="top" wrapText="1"/>
    </xf>
    <xf numFmtId="164" fontId="4" fillId="0" borderId="0" xfId="0" applyNumberFormat="1" applyFont="1" applyFill="1" applyBorder="1" applyProtection="1"/>
    <xf numFmtId="0" fontId="13" fillId="4" borderId="23" xfId="0" applyFont="1" applyFill="1" applyBorder="1" applyAlignment="1" applyProtection="1">
      <alignment horizontal="left" vertical="center" wrapText="1"/>
    </xf>
    <xf numFmtId="0" fontId="7" fillId="4" borderId="26" xfId="0" applyFont="1" applyFill="1" applyBorder="1" applyAlignment="1" applyProtection="1">
      <alignment horizontal="right"/>
    </xf>
    <xf numFmtId="164" fontId="7" fillId="4" borderId="27" xfId="0" applyNumberFormat="1" applyFont="1" applyFill="1" applyBorder="1" applyProtection="1"/>
    <xf numFmtId="1" fontId="0" fillId="3" borderId="16" xfId="0" applyNumberFormat="1" applyFill="1" applyBorder="1" applyAlignment="1" applyProtection="1">
      <alignment horizontal="right"/>
      <protection locked="0"/>
    </xf>
    <xf numFmtId="1" fontId="0" fillId="3" borderId="16" xfId="0" applyNumberFormat="1" applyFill="1" applyBorder="1" applyProtection="1">
      <protection locked="0"/>
    </xf>
    <xf numFmtId="165" fontId="0" fillId="3" borderId="16" xfId="0" applyNumberFormat="1" applyFill="1" applyBorder="1" applyProtection="1">
      <protection locked="0"/>
    </xf>
    <xf numFmtId="164" fontId="2" fillId="3" borderId="14" xfId="0" applyNumberFormat="1" applyFont="1" applyFill="1" applyBorder="1" applyAlignment="1" applyProtection="1">
      <alignment horizontal="right" vertical="top"/>
      <protection locked="0"/>
    </xf>
    <xf numFmtId="164" fontId="0" fillId="2" borderId="22" xfId="1" applyNumberFormat="1" applyFont="1" applyFill="1" applyBorder="1" applyProtection="1"/>
    <xf numFmtId="0" fontId="0" fillId="0" borderId="31" xfId="0" applyBorder="1" applyAlignment="1" applyProtection="1">
      <alignment horizontal="left"/>
    </xf>
    <xf numFmtId="0" fontId="3" fillId="0" borderId="0" xfId="0" applyFont="1" applyBorder="1" applyAlignment="1" applyProtection="1">
      <alignment vertical="top" wrapText="1"/>
    </xf>
    <xf numFmtId="164" fontId="15" fillId="0" borderId="16" xfId="0" applyNumberFormat="1" applyFont="1" applyFill="1" applyBorder="1" applyAlignment="1" applyProtection="1">
      <alignment horizontal="center" vertical="top" wrapText="1"/>
    </xf>
    <xf numFmtId="164" fontId="15" fillId="0" borderId="19" xfId="0" applyNumberFormat="1" applyFont="1" applyFill="1" applyBorder="1" applyAlignment="1" applyProtection="1">
      <alignment horizontal="center" vertical="top" wrapText="1"/>
    </xf>
    <xf numFmtId="164" fontId="19" fillId="0" borderId="16" xfId="0" applyNumberFormat="1" applyFont="1" applyFill="1" applyBorder="1" applyAlignment="1" applyProtection="1">
      <alignment horizontal="center" vertical="top" wrapText="1"/>
    </xf>
    <xf numFmtId="0" fontId="0" fillId="0" borderId="18" xfId="0" applyFill="1" applyBorder="1" applyAlignment="1" applyProtection="1">
      <alignment horizontal="right" vertical="top"/>
    </xf>
    <xf numFmtId="164" fontId="2" fillId="2" borderId="14" xfId="0" applyNumberFormat="1" applyFont="1" applyFill="1" applyBorder="1" applyProtection="1"/>
    <xf numFmtId="164" fontId="7" fillId="4" borderId="27" xfId="0" applyNumberFormat="1" applyFont="1" applyFill="1" applyBorder="1" applyAlignment="1" applyProtection="1">
      <alignment horizontal="center" vertical="center"/>
    </xf>
    <xf numFmtId="0" fontId="2" fillId="0" borderId="5" xfId="0" applyFont="1" applyBorder="1" applyAlignment="1" applyProtection="1">
      <alignment horizontal="right"/>
    </xf>
    <xf numFmtId="1" fontId="0" fillId="0" borderId="22" xfId="0" applyNumberFormat="1" applyBorder="1" applyProtection="1"/>
    <xf numFmtId="165" fontId="0" fillId="3" borderId="41" xfId="0" applyNumberFormat="1" applyFill="1" applyBorder="1" applyProtection="1">
      <protection locked="0"/>
    </xf>
    <xf numFmtId="0" fontId="14" fillId="0" borderId="0" xfId="0" applyFont="1" applyProtection="1"/>
    <xf numFmtId="0" fontId="14" fillId="0" borderId="0" xfId="0" applyFont="1" applyAlignment="1" applyProtection="1">
      <alignment horizontal="right"/>
    </xf>
    <xf numFmtId="164" fontId="14" fillId="0" borderId="0" xfId="0" applyNumberFormat="1" applyFont="1" applyProtection="1"/>
    <xf numFmtId="164" fontId="14" fillId="0" borderId="46" xfId="0" applyNumberFormat="1" applyFont="1" applyBorder="1" applyProtection="1"/>
    <xf numFmtId="0" fontId="14" fillId="0" borderId="30" xfId="0" applyFont="1" applyBorder="1" applyAlignment="1" applyProtection="1">
      <alignment horizontal="center"/>
    </xf>
    <xf numFmtId="0" fontId="9" fillId="0" borderId="3" xfId="0" applyFont="1" applyBorder="1" applyProtection="1"/>
    <xf numFmtId="164" fontId="9" fillId="0" borderId="0" xfId="0" applyNumberFormat="1" applyFont="1" applyBorder="1" applyAlignment="1" applyProtection="1">
      <alignment horizontal="right"/>
    </xf>
    <xf numFmtId="164" fontId="9" fillId="0" borderId="45" xfId="0" applyNumberFormat="1" applyFont="1" applyBorder="1" applyProtection="1"/>
    <xf numFmtId="0" fontId="9" fillId="0" borderId="31" xfId="0" applyFont="1" applyBorder="1" applyAlignment="1" applyProtection="1">
      <alignment horizontal="center"/>
    </xf>
    <xf numFmtId="0" fontId="2" fillId="8" borderId="13" xfId="0" applyFont="1" applyFill="1" applyBorder="1" applyAlignment="1" applyProtection="1">
      <alignment horizontal="right"/>
    </xf>
    <xf numFmtId="0" fontId="3" fillId="8" borderId="18" xfId="0" applyFont="1" applyFill="1" applyBorder="1" applyAlignment="1" applyProtection="1">
      <alignment horizontal="center" vertical="top" wrapText="1"/>
    </xf>
    <xf numFmtId="164" fontId="15" fillId="8" borderId="19" xfId="0" applyNumberFormat="1" applyFont="1" applyFill="1" applyBorder="1" applyAlignment="1" applyProtection="1">
      <alignment horizontal="center" wrapText="1"/>
    </xf>
    <xf numFmtId="0" fontId="2" fillId="8" borderId="13" xfId="0" applyFont="1" applyFill="1" applyBorder="1" applyAlignment="1" applyProtection="1">
      <alignment horizontal="right" vertical="top" wrapText="1"/>
    </xf>
    <xf numFmtId="0" fontId="2" fillId="8" borderId="8" xfId="0" applyFont="1" applyFill="1" applyBorder="1" applyAlignment="1" applyProtection="1">
      <alignment horizontal="right" vertical="center" wrapText="1"/>
    </xf>
    <xf numFmtId="0" fontId="2" fillId="8" borderId="2" xfId="0" applyFont="1" applyFill="1" applyBorder="1" applyAlignment="1" applyProtection="1">
      <alignment horizontal="right" vertical="center" wrapText="1"/>
    </xf>
    <xf numFmtId="0" fontId="9" fillId="7" borderId="0" xfId="0" applyFont="1" applyFill="1" applyBorder="1" applyProtection="1"/>
    <xf numFmtId="164" fontId="9" fillId="7" borderId="0" xfId="0" applyNumberFormat="1" applyFont="1" applyFill="1" applyBorder="1" applyAlignment="1" applyProtection="1">
      <alignment horizontal="left"/>
    </xf>
    <xf numFmtId="0" fontId="9" fillId="0" borderId="0" xfId="0" applyFont="1" applyBorder="1" applyAlignment="1" applyProtection="1">
      <alignment horizontal="center"/>
    </xf>
    <xf numFmtId="164" fontId="2" fillId="7" borderId="14" xfId="0" applyNumberFormat="1" applyFont="1" applyFill="1" applyBorder="1" applyAlignment="1" applyProtection="1"/>
    <xf numFmtId="0" fontId="2" fillId="0" borderId="42" xfId="0" applyFont="1" applyBorder="1" applyProtection="1"/>
    <xf numFmtId="0" fontId="2" fillId="0" borderId="43" xfId="0" applyFont="1" applyBorder="1" applyProtection="1"/>
    <xf numFmtId="0" fontId="10" fillId="5" borderId="13" xfId="0" applyFont="1" applyFill="1" applyBorder="1" applyAlignment="1" applyProtection="1">
      <alignment vertical="top" wrapText="1"/>
    </xf>
    <xf numFmtId="0" fontId="2" fillId="5" borderId="13" xfId="0" applyFont="1" applyFill="1" applyBorder="1" applyAlignment="1" applyProtection="1">
      <alignment horizontal="right" vertical="top" wrapText="1"/>
    </xf>
    <xf numFmtId="164" fontId="2" fillId="7" borderId="14" xfId="0" applyNumberFormat="1" applyFont="1" applyFill="1" applyBorder="1" applyAlignment="1" applyProtection="1">
      <alignment horizontal="center" vertical="top"/>
    </xf>
    <xf numFmtId="164" fontId="2" fillId="7" borderId="22" xfId="0" applyNumberFormat="1" applyFont="1" applyFill="1" applyBorder="1" applyProtection="1"/>
    <xf numFmtId="0" fontId="22" fillId="5" borderId="32" xfId="0" applyFont="1" applyFill="1" applyBorder="1" applyAlignment="1" applyProtection="1">
      <alignment horizontal="left" vertical="top" wrapText="1"/>
    </xf>
    <xf numFmtId="0" fontId="23" fillId="5" borderId="32" xfId="0" applyFont="1" applyFill="1" applyBorder="1" applyAlignment="1" applyProtection="1">
      <alignment horizontal="left" vertical="top" wrapText="1"/>
    </xf>
    <xf numFmtId="164" fontId="5" fillId="5" borderId="32" xfId="0" applyNumberFormat="1" applyFont="1" applyFill="1" applyBorder="1" applyProtection="1"/>
    <xf numFmtId="164" fontId="2" fillId="0" borderId="42" xfId="0" applyNumberFormat="1" applyFont="1" applyBorder="1" applyProtection="1">
      <protection locked="0"/>
    </xf>
    <xf numFmtId="164" fontId="2" fillId="3" borderId="22" xfId="0" applyNumberFormat="1" applyFont="1" applyFill="1" applyBorder="1" applyProtection="1">
      <protection locked="0"/>
    </xf>
    <xf numFmtId="0" fontId="14" fillId="3" borderId="0" xfId="0" applyFont="1" applyFill="1" applyBorder="1" applyProtection="1">
      <protection locked="0"/>
    </xf>
    <xf numFmtId="0" fontId="14" fillId="3" borderId="30" xfId="0" applyFont="1" applyFill="1" applyBorder="1" applyProtection="1">
      <protection locked="0"/>
    </xf>
    <xf numFmtId="0" fontId="9" fillId="0" borderId="31" xfId="0" applyFont="1" applyBorder="1" applyAlignment="1" applyProtection="1">
      <alignment horizontal="left"/>
    </xf>
    <xf numFmtId="0" fontId="21" fillId="0" borderId="0" xfId="0" applyFont="1" applyAlignment="1" applyProtection="1">
      <alignment horizontal="right"/>
    </xf>
    <xf numFmtId="164" fontId="0" fillId="2" borderId="14" xfId="0" applyNumberFormat="1" applyFill="1" applyBorder="1" applyProtection="1"/>
    <xf numFmtId="0" fontId="2" fillId="0" borderId="37" xfId="0" applyFont="1" applyBorder="1"/>
    <xf numFmtId="0" fontId="2" fillId="0" borderId="29" xfId="0" applyFont="1" applyBorder="1"/>
    <xf numFmtId="0" fontId="0" fillId="0" borderId="49" xfId="0" applyBorder="1"/>
    <xf numFmtId="165" fontId="0" fillId="0" borderId="3" xfId="0" applyNumberFormat="1" applyBorder="1" applyAlignment="1">
      <alignment horizontal="center"/>
    </xf>
    <xf numFmtId="164" fontId="0" fillId="0" borderId="0" xfId="0" applyNumberFormat="1" applyBorder="1" applyAlignment="1">
      <alignment horizontal="center"/>
    </xf>
    <xf numFmtId="164" fontId="0" fillId="0" borderId="45" xfId="0" applyNumberFormat="1" applyBorder="1" applyAlignment="1">
      <alignment horizontal="center"/>
    </xf>
    <xf numFmtId="165" fontId="0" fillId="0" borderId="4" xfId="0" applyNumberFormat="1" applyBorder="1" applyAlignment="1">
      <alignment horizontal="center"/>
    </xf>
    <xf numFmtId="164" fontId="0" fillId="0" borderId="31" xfId="0" applyNumberFormat="1" applyBorder="1" applyAlignment="1">
      <alignment horizontal="center"/>
    </xf>
    <xf numFmtId="164" fontId="0" fillId="0" borderId="46" xfId="0" applyNumberFormat="1" applyBorder="1" applyAlignment="1">
      <alignment horizontal="center"/>
    </xf>
    <xf numFmtId="165" fontId="5" fillId="0" borderId="37" xfId="0" applyNumberFormat="1" applyFont="1" applyBorder="1" applyAlignment="1">
      <alignment horizontal="center"/>
    </xf>
    <xf numFmtId="164" fontId="5" fillId="0" borderId="32" xfId="0" applyNumberFormat="1" applyFont="1" applyBorder="1" applyAlignment="1">
      <alignment horizontal="center"/>
    </xf>
    <xf numFmtId="164" fontId="5" fillId="0" borderId="38" xfId="0" applyNumberFormat="1" applyFont="1" applyBorder="1" applyAlignment="1">
      <alignment horizontal="center"/>
    </xf>
    <xf numFmtId="165" fontId="2" fillId="0" borderId="1" xfId="0" applyNumberFormat="1" applyFont="1" applyBorder="1" applyAlignment="1">
      <alignment horizontal="center"/>
    </xf>
    <xf numFmtId="164" fontId="2" fillId="0" borderId="30" xfId="0" applyNumberFormat="1" applyFont="1" applyBorder="1" applyAlignment="1">
      <alignment horizontal="center"/>
    </xf>
    <xf numFmtId="164" fontId="2" fillId="0" borderId="44" xfId="0" applyNumberFormat="1" applyFont="1" applyBorder="1" applyAlignment="1">
      <alignment horizontal="center"/>
    </xf>
    <xf numFmtId="164" fontId="0" fillId="2" borderId="38" xfId="1" applyNumberFormat="1" applyFont="1" applyFill="1" applyBorder="1"/>
    <xf numFmtId="165" fontId="0" fillId="0" borderId="50" xfId="0" applyNumberFormat="1" applyBorder="1" applyAlignment="1">
      <alignment horizontal="center"/>
    </xf>
    <xf numFmtId="164" fontId="0" fillId="2" borderId="51" xfId="0" applyNumberFormat="1" applyFill="1" applyBorder="1" applyAlignment="1">
      <alignment horizontal="center"/>
    </xf>
    <xf numFmtId="164" fontId="0" fillId="2" borderId="52" xfId="0" applyNumberFormat="1" applyFill="1" applyBorder="1" applyAlignment="1">
      <alignment horizontal="center"/>
    </xf>
    <xf numFmtId="165" fontId="0" fillId="0" borderId="53" xfId="0" applyNumberFormat="1" applyBorder="1" applyAlignment="1">
      <alignment horizontal="center"/>
    </xf>
    <xf numFmtId="164" fontId="0" fillId="2" borderId="54" xfId="0" applyNumberFormat="1" applyFill="1" applyBorder="1" applyAlignment="1">
      <alignment horizontal="center"/>
    </xf>
    <xf numFmtId="164" fontId="0" fillId="2" borderId="55" xfId="0" applyNumberFormat="1" applyFill="1" applyBorder="1" applyAlignment="1">
      <alignment horizontal="center"/>
    </xf>
    <xf numFmtId="165" fontId="0" fillId="0" borderId="56" xfId="0" applyNumberFormat="1" applyBorder="1" applyAlignment="1">
      <alignment horizontal="center"/>
    </xf>
    <xf numFmtId="164" fontId="0" fillId="2" borderId="57" xfId="0" applyNumberFormat="1" applyFill="1" applyBorder="1" applyAlignment="1">
      <alignment horizontal="center"/>
    </xf>
    <xf numFmtId="164" fontId="0" fillId="2" borderId="58" xfId="0" applyNumberFormat="1" applyFill="1" applyBorder="1" applyAlignment="1">
      <alignment horizontal="center"/>
    </xf>
    <xf numFmtId="0" fontId="0" fillId="0" borderId="53" xfId="0" applyBorder="1"/>
    <xf numFmtId="0" fontId="0" fillId="0" borderId="56" xfId="0" applyBorder="1"/>
    <xf numFmtId="0" fontId="0" fillId="0" borderId="59" xfId="0" applyBorder="1"/>
    <xf numFmtId="0" fontId="0" fillId="0" borderId="60" xfId="0" applyBorder="1"/>
    <xf numFmtId="164" fontId="0" fillId="2" borderId="55" xfId="0" applyNumberFormat="1" applyFill="1" applyBorder="1"/>
    <xf numFmtId="164" fontId="4" fillId="2" borderId="55" xfId="0" applyNumberFormat="1" applyFont="1" applyFill="1" applyBorder="1"/>
    <xf numFmtId="164" fontId="4" fillId="2" borderId="58" xfId="0" applyNumberFormat="1" applyFont="1" applyFill="1" applyBorder="1"/>
    <xf numFmtId="165" fontId="0" fillId="0" borderId="55" xfId="0" applyNumberFormat="1" applyBorder="1"/>
    <xf numFmtId="165" fontId="0" fillId="0" borderId="58" xfId="0" applyNumberFormat="1" applyBorder="1"/>
    <xf numFmtId="164" fontId="0" fillId="0" borderId="58" xfId="0" applyNumberFormat="1" applyBorder="1"/>
    <xf numFmtId="0" fontId="0" fillId="2" borderId="0" xfId="0" applyFill="1"/>
    <xf numFmtId="0" fontId="0" fillId="0" borderId="0" xfId="0" quotePrefix="1"/>
    <xf numFmtId="0" fontId="2" fillId="0" borderId="0" xfId="0" quotePrefix="1" applyFont="1"/>
    <xf numFmtId="0" fontId="0" fillId="9" borderId="0" xfId="0" applyFill="1"/>
    <xf numFmtId="164" fontId="0" fillId="9" borderId="55" xfId="0" applyNumberFormat="1" applyFill="1" applyBorder="1"/>
    <xf numFmtId="0" fontId="0" fillId="3" borderId="0" xfId="0" applyFill="1"/>
    <xf numFmtId="0" fontId="11" fillId="0" borderId="7" xfId="0" applyFont="1" applyBorder="1" applyAlignment="1" applyProtection="1">
      <alignment horizontal="left" vertical="top" wrapText="1"/>
    </xf>
    <xf numFmtId="0" fontId="2" fillId="0" borderId="7" xfId="0" applyFont="1" applyBorder="1" applyAlignment="1" applyProtection="1">
      <alignment horizontal="right"/>
    </xf>
    <xf numFmtId="0" fontId="2" fillId="0" borderId="68" xfId="0" applyFont="1" applyBorder="1" applyAlignment="1" applyProtection="1">
      <alignment horizontal="right"/>
    </xf>
    <xf numFmtId="0" fontId="0" fillId="0" borderId="63" xfId="0" applyBorder="1"/>
    <xf numFmtId="0" fontId="0" fillId="0" borderId="64" xfId="0" applyBorder="1"/>
    <xf numFmtId="0" fontId="0" fillId="0" borderId="65" xfId="0" applyBorder="1"/>
    <xf numFmtId="0" fontId="0" fillId="0" borderId="64" xfId="0" quotePrefix="1" applyNumberFormat="1" applyBorder="1" applyAlignment="1">
      <alignment horizontal="left"/>
    </xf>
    <xf numFmtId="0" fontId="0" fillId="0" borderId="66" xfId="0" quotePrefix="1" applyNumberFormat="1" applyBorder="1" applyAlignment="1">
      <alignment horizontal="left"/>
    </xf>
    <xf numFmtId="0" fontId="0" fillId="0" borderId="67" xfId="0" applyBorder="1"/>
    <xf numFmtId="0" fontId="2" fillId="0" borderId="69" xfId="0" applyFont="1" applyBorder="1"/>
    <xf numFmtId="0" fontId="0" fillId="0" borderId="70" xfId="0" applyBorder="1"/>
    <xf numFmtId="0" fontId="0" fillId="0" borderId="62" xfId="0" applyBorder="1"/>
    <xf numFmtId="0" fontId="0" fillId="0" borderId="64" xfId="0" applyFill="1" applyBorder="1"/>
    <xf numFmtId="0" fontId="2" fillId="0" borderId="72" xfId="0" applyFont="1" applyBorder="1" applyAlignment="1" applyProtection="1">
      <alignment horizontal="right"/>
    </xf>
    <xf numFmtId="0" fontId="13" fillId="4" borderId="47" xfId="0" applyFont="1" applyFill="1" applyBorder="1" applyAlignment="1" applyProtection="1">
      <alignment horizontal="left" vertical="center" wrapText="1"/>
    </xf>
    <xf numFmtId="0" fontId="7" fillId="4" borderId="36" xfId="0" applyFont="1" applyFill="1" applyBorder="1" applyAlignment="1" applyProtection="1">
      <alignment horizontal="right"/>
    </xf>
    <xf numFmtId="164" fontId="7" fillId="4" borderId="48" xfId="0" applyNumberFormat="1" applyFont="1" applyFill="1" applyBorder="1" applyProtection="1"/>
    <xf numFmtId="0" fontId="11" fillId="0" borderId="75" xfId="0" applyFont="1" applyBorder="1" applyAlignment="1" applyProtection="1">
      <alignment horizontal="left" vertical="top" wrapText="1"/>
    </xf>
    <xf numFmtId="0" fontId="2" fillId="0" borderId="75" xfId="0" applyFont="1" applyBorder="1" applyAlignment="1" applyProtection="1">
      <alignment horizontal="right"/>
    </xf>
    <xf numFmtId="164" fontId="0" fillId="2" borderId="76" xfId="0" applyNumberFormat="1" applyFill="1" applyBorder="1" applyProtection="1"/>
    <xf numFmtId="164" fontId="0" fillId="2" borderId="77" xfId="0" applyNumberFormat="1" applyFill="1" applyBorder="1" applyProtection="1"/>
    <xf numFmtId="164" fontId="0" fillId="2" borderId="82" xfId="0" applyNumberFormat="1" applyFill="1" applyBorder="1" applyProtection="1"/>
    <xf numFmtId="1" fontId="0" fillId="3" borderId="84" xfId="0" applyNumberFormat="1" applyFill="1" applyBorder="1" applyAlignment="1" applyProtection="1">
      <alignment horizontal="right"/>
      <protection locked="0"/>
    </xf>
    <xf numFmtId="164" fontId="0" fillId="2" borderId="84" xfId="1" applyNumberFormat="1" applyFont="1" applyFill="1" applyBorder="1" applyAlignment="1" applyProtection="1">
      <alignment horizontal="right"/>
    </xf>
    <xf numFmtId="164" fontId="2" fillId="7" borderId="82" xfId="0" applyNumberFormat="1" applyFont="1" applyFill="1" applyBorder="1" applyAlignment="1" applyProtection="1">
      <alignment vertical="center"/>
    </xf>
    <xf numFmtId="0" fontId="2" fillId="8" borderId="89" xfId="0" applyFont="1" applyFill="1" applyBorder="1" applyAlignment="1" applyProtection="1">
      <alignment horizontal="right" vertical="center" wrapText="1"/>
    </xf>
    <xf numFmtId="164" fontId="2" fillId="7" borderId="90" xfId="0" applyNumberFormat="1" applyFont="1" applyFill="1" applyBorder="1" applyAlignment="1" applyProtection="1">
      <alignment vertical="center"/>
    </xf>
    <xf numFmtId="164" fontId="15" fillId="0" borderId="84" xfId="0" applyNumberFormat="1" applyFont="1" applyFill="1" applyBorder="1" applyAlignment="1" applyProtection="1">
      <alignment horizontal="center" vertical="center" wrapText="1"/>
    </xf>
    <xf numFmtId="164" fontId="15" fillId="0" borderId="79" xfId="0" applyNumberFormat="1" applyFont="1" applyFill="1" applyBorder="1" applyAlignment="1" applyProtection="1">
      <alignment horizontal="center" vertical="center" wrapText="1"/>
    </xf>
    <xf numFmtId="0" fontId="0" fillId="0" borderId="0" xfId="0" applyFont="1" applyBorder="1" applyAlignment="1">
      <alignment horizontal="center"/>
    </xf>
    <xf numFmtId="10" fontId="0" fillId="0" borderId="0" xfId="2" applyNumberFormat="1" applyFont="1" applyBorder="1" applyAlignment="1">
      <alignment horizontal="center"/>
    </xf>
    <xf numFmtId="0" fontId="0" fillId="0" borderId="0" xfId="0" applyBorder="1"/>
    <xf numFmtId="0" fontId="0" fillId="0" borderId="92" xfId="0" applyFont="1" applyBorder="1" applyAlignment="1">
      <alignment horizontal="center"/>
    </xf>
    <xf numFmtId="10" fontId="0" fillId="3" borderId="93" xfId="2" applyNumberFormat="1" applyFont="1" applyFill="1" applyBorder="1" applyAlignment="1">
      <alignment horizontal="center"/>
    </xf>
    <xf numFmtId="0" fontId="0" fillId="0" borderId="94" xfId="0" applyFont="1" applyBorder="1" applyAlignment="1">
      <alignment horizontal="center"/>
    </xf>
    <xf numFmtId="10" fontId="0" fillId="3" borderId="95" xfId="2" applyNumberFormat="1" applyFont="1" applyFill="1" applyBorder="1" applyAlignment="1">
      <alignment horizontal="center"/>
    </xf>
    <xf numFmtId="0" fontId="0" fillId="0" borderId="96" xfId="0" applyFont="1" applyBorder="1" applyAlignment="1">
      <alignment horizontal="center"/>
    </xf>
    <xf numFmtId="10" fontId="0" fillId="3" borderId="97" xfId="2" applyNumberFormat="1" applyFont="1" applyFill="1" applyBorder="1" applyAlignment="1">
      <alignment horizontal="center"/>
    </xf>
    <xf numFmtId="164" fontId="0" fillId="3" borderId="79" xfId="0" applyNumberFormat="1" applyFill="1" applyBorder="1" applyAlignment="1" applyProtection="1">
      <alignment horizontal="right"/>
      <protection locked="0"/>
    </xf>
    <xf numFmtId="14" fontId="1" fillId="3" borderId="44" xfId="0" applyNumberFormat="1" applyFont="1" applyFill="1" applyBorder="1" applyAlignment="1" applyProtection="1">
      <alignment horizontal="center"/>
      <protection locked="0"/>
    </xf>
    <xf numFmtId="0" fontId="33" fillId="0" borderId="0" xfId="3" applyAlignment="1" applyProtection="1">
      <alignment horizontal="left"/>
    </xf>
    <xf numFmtId="0" fontId="29" fillId="0" borderId="0" xfId="0" applyFont="1" applyAlignment="1" applyProtection="1">
      <alignment horizontal="center"/>
    </xf>
    <xf numFmtId="0" fontId="9" fillId="0" borderId="0" xfId="0" applyFont="1" applyAlignment="1" applyProtection="1">
      <alignment horizontal="left" vertical="top"/>
    </xf>
    <xf numFmtId="0" fontId="16" fillId="0" borderId="0" xfId="0" applyFont="1" applyBorder="1" applyAlignment="1" applyProtection="1">
      <alignment horizontal="left" wrapText="1"/>
    </xf>
    <xf numFmtId="0" fontId="13" fillId="4" borderId="24" xfId="0" applyFont="1" applyFill="1" applyBorder="1" applyAlignment="1" applyProtection="1">
      <alignment horizontal="left" vertical="center" wrapText="1"/>
    </xf>
    <xf numFmtId="0" fontId="13" fillId="4" borderId="33" xfId="0" applyFont="1" applyFill="1" applyBorder="1" applyAlignment="1" applyProtection="1">
      <alignment horizontal="left" vertical="center" wrapText="1"/>
    </xf>
    <xf numFmtId="0" fontId="9" fillId="0" borderId="12" xfId="0" applyFont="1" applyBorder="1" applyAlignment="1" applyProtection="1">
      <alignment horizontal="left" vertical="top" wrapText="1"/>
    </xf>
    <xf numFmtId="0" fontId="9" fillId="0" borderId="15" xfId="0" applyFont="1" applyBorder="1" applyAlignment="1" applyProtection="1">
      <alignment horizontal="left" vertical="top" wrapText="1"/>
    </xf>
    <xf numFmtId="0" fontId="10" fillId="0" borderId="28"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0" fillId="0" borderId="2" xfId="0" applyFont="1" applyBorder="1" applyAlignment="1" applyProtection="1">
      <alignment horizontal="left" vertical="top" wrapText="1"/>
    </xf>
    <xf numFmtId="0" fontId="23" fillId="0" borderId="2" xfId="0" applyFont="1" applyBorder="1" applyAlignment="1" applyProtection="1">
      <alignment horizontal="left" vertical="top" wrapText="1"/>
    </xf>
    <xf numFmtId="0" fontId="9" fillId="0" borderId="17" xfId="0" applyFont="1" applyBorder="1" applyAlignment="1" applyProtection="1">
      <alignment horizontal="left" vertical="top" wrapText="1"/>
    </xf>
    <xf numFmtId="0" fontId="10" fillId="0" borderId="18" xfId="0" applyFont="1" applyBorder="1" applyAlignment="1" applyProtection="1">
      <alignment horizontal="left" vertical="top" wrapText="1"/>
    </xf>
    <xf numFmtId="0" fontId="11" fillId="0" borderId="2" xfId="0" applyFont="1" applyBorder="1" applyAlignment="1" applyProtection="1">
      <alignment horizontal="left" vertical="top" wrapText="1"/>
    </xf>
    <xf numFmtId="0" fontId="13" fillId="4" borderId="25" xfId="0" applyFont="1" applyFill="1" applyBorder="1" applyAlignment="1" applyProtection="1">
      <alignment horizontal="left" vertical="center" wrapText="1"/>
    </xf>
    <xf numFmtId="0" fontId="9" fillId="0" borderId="20" xfId="0" applyFont="1" applyBorder="1" applyAlignment="1" applyProtection="1">
      <alignment horizontal="left" vertical="top" wrapText="1"/>
    </xf>
    <xf numFmtId="0" fontId="10" fillId="0" borderId="8" xfId="0" applyFont="1" applyBorder="1" applyAlignment="1" applyProtection="1">
      <alignment horizontal="left" vertical="top" wrapText="1"/>
    </xf>
    <xf numFmtId="0" fontId="10" fillId="0" borderId="7" xfId="0" applyFont="1" applyBorder="1" applyAlignment="1" applyProtection="1">
      <alignment horizontal="left" vertical="top" wrapText="1"/>
    </xf>
    <xf numFmtId="0" fontId="10" fillId="0" borderId="11" xfId="0" applyFont="1" applyBorder="1" applyAlignment="1" applyProtection="1">
      <alignment horizontal="left" vertical="top" wrapText="1"/>
    </xf>
    <xf numFmtId="0" fontId="22" fillId="0" borderId="15" xfId="0"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13" fillId="4" borderId="28" xfId="0" applyFont="1" applyFill="1" applyBorder="1" applyAlignment="1" applyProtection="1">
      <alignment horizontal="left" vertical="center" wrapText="1"/>
    </xf>
    <xf numFmtId="0" fontId="9" fillId="0" borderId="73" xfId="0" applyFont="1" applyBorder="1" applyAlignment="1" applyProtection="1">
      <alignment horizontal="left" vertical="top" wrapText="1"/>
    </xf>
    <xf numFmtId="0" fontId="9" fillId="0" borderId="74" xfId="0" applyFont="1" applyBorder="1" applyAlignment="1" applyProtection="1">
      <alignment horizontal="left" vertical="top" wrapText="1"/>
    </xf>
    <xf numFmtId="0" fontId="9" fillId="0" borderId="64" xfId="0" applyFont="1" applyBorder="1" applyAlignment="1" applyProtection="1">
      <alignment horizontal="left" vertical="top" wrapText="1"/>
    </xf>
    <xf numFmtId="0" fontId="9" fillId="0" borderId="10" xfId="0" applyFont="1" applyBorder="1" applyAlignment="1" applyProtection="1">
      <alignment horizontal="left" vertical="top" wrapText="1"/>
    </xf>
    <xf numFmtId="0" fontId="9" fillId="0" borderId="81" xfId="0" applyFont="1" applyBorder="1" applyAlignment="1" applyProtection="1">
      <alignment horizontal="left" vertical="top" wrapText="1"/>
    </xf>
    <xf numFmtId="0" fontId="9" fillId="0" borderId="83" xfId="0" applyFont="1" applyBorder="1" applyAlignment="1" applyProtection="1">
      <alignment horizontal="left" vertical="top" wrapText="1"/>
    </xf>
    <xf numFmtId="0" fontId="9" fillId="8" borderId="85" xfId="0" applyFont="1" applyFill="1" applyBorder="1" applyAlignment="1" applyProtection="1">
      <alignment horizontal="left" vertical="top" wrapText="1"/>
    </xf>
    <xf numFmtId="0" fontId="9" fillId="8" borderId="86" xfId="0" applyFont="1" applyFill="1" applyBorder="1" applyAlignment="1" applyProtection="1">
      <alignment horizontal="left" vertical="top" wrapText="1"/>
    </xf>
    <xf numFmtId="0" fontId="23" fillId="8" borderId="9" xfId="0" applyFont="1" applyFill="1" applyBorder="1" applyAlignment="1" applyProtection="1">
      <alignment horizontal="left" vertical="top" wrapText="1"/>
    </xf>
    <xf numFmtId="0" fontId="23" fillId="8" borderId="10" xfId="0" applyFont="1" applyFill="1" applyBorder="1" applyAlignment="1" applyProtection="1">
      <alignment horizontal="left" vertical="top" wrapText="1"/>
    </xf>
    <xf numFmtId="0" fontId="23" fillId="8" borderId="87" xfId="0" applyFont="1" applyFill="1" applyBorder="1" applyAlignment="1" applyProtection="1">
      <alignment horizontal="left" vertical="top" wrapText="1"/>
    </xf>
    <xf numFmtId="0" fontId="23" fillId="8" borderId="88" xfId="0" applyFont="1" applyFill="1" applyBorder="1" applyAlignment="1" applyProtection="1">
      <alignment horizontal="left" vertical="top" wrapText="1"/>
    </xf>
    <xf numFmtId="0" fontId="9" fillId="0" borderId="78" xfId="0" applyFont="1" applyBorder="1" applyAlignment="1" applyProtection="1">
      <alignment horizontal="left" vertical="top" wrapText="1"/>
    </xf>
    <xf numFmtId="0" fontId="9" fillId="0" borderId="80" xfId="0" applyFont="1" applyBorder="1" applyAlignment="1" applyProtection="1">
      <alignment horizontal="left" vertical="top" wrapText="1"/>
    </xf>
    <xf numFmtId="0" fontId="10" fillId="0" borderId="71" xfId="0" applyFont="1" applyBorder="1" applyAlignment="1" applyProtection="1">
      <alignment horizontal="left" vertical="top" wrapText="1"/>
    </xf>
    <xf numFmtId="0" fontId="10" fillId="0" borderId="72" xfId="0" applyFont="1" applyBorder="1" applyAlignment="1" applyProtection="1">
      <alignment horizontal="left" vertical="top" wrapText="1"/>
    </xf>
    <xf numFmtId="0" fontId="11" fillId="0" borderId="72" xfId="0" applyFont="1" applyBorder="1" applyAlignment="1" applyProtection="1">
      <alignment horizontal="left" vertical="top" wrapText="1"/>
    </xf>
    <xf numFmtId="0" fontId="21" fillId="0" borderId="0" xfId="0" applyFont="1" applyAlignment="1" applyProtection="1">
      <alignment horizontal="right"/>
    </xf>
    <xf numFmtId="0" fontId="9" fillId="8" borderId="12" xfId="0" applyFont="1" applyFill="1" applyBorder="1" applyAlignment="1" applyProtection="1">
      <alignment horizontal="left" vertical="top" wrapText="1"/>
    </xf>
    <xf numFmtId="0" fontId="9" fillId="8" borderId="17" xfId="0" applyFont="1" applyFill="1" applyBorder="1" applyAlignment="1" applyProtection="1">
      <alignment horizontal="left" vertical="top" wrapText="1"/>
    </xf>
    <xf numFmtId="0" fontId="10" fillId="8" borderId="36" xfId="0" applyFont="1" applyFill="1" applyBorder="1" applyAlignment="1" applyProtection="1">
      <alignment horizontal="left" vertical="top" wrapText="1"/>
    </xf>
    <xf numFmtId="0" fontId="10" fillId="8" borderId="34" xfId="0" applyFont="1" applyFill="1" applyBorder="1" applyAlignment="1" applyProtection="1">
      <alignment horizontal="left" vertical="top" wrapText="1"/>
    </xf>
    <xf numFmtId="0" fontId="20" fillId="5" borderId="32" xfId="0" quotePrefix="1" applyFont="1" applyFill="1" applyBorder="1" applyAlignment="1" applyProtection="1">
      <alignment horizontal="center" vertical="center" wrapText="1"/>
    </xf>
    <xf numFmtId="0" fontId="20" fillId="5" borderId="32" xfId="0" applyFont="1" applyFill="1" applyBorder="1" applyAlignment="1" applyProtection="1">
      <alignment horizontal="center" vertical="center" wrapText="1"/>
    </xf>
    <xf numFmtId="0" fontId="9" fillId="0" borderId="12" xfId="0" applyFont="1" applyFill="1" applyBorder="1" applyAlignment="1" applyProtection="1">
      <alignment horizontal="left" vertical="top" wrapText="1"/>
    </xf>
    <xf numFmtId="0" fontId="9" fillId="0" borderId="17" xfId="0" applyFont="1" applyFill="1" applyBorder="1" applyAlignment="1" applyProtection="1">
      <alignment horizontal="left" vertical="top" wrapText="1"/>
    </xf>
    <xf numFmtId="0" fontId="10" fillId="0" borderId="13" xfId="0" applyFont="1" applyBorder="1" applyAlignment="1" applyProtection="1">
      <alignment horizontal="left" vertical="top" wrapText="1"/>
    </xf>
    <xf numFmtId="0" fontId="10" fillId="8" borderId="13" xfId="0" applyFont="1" applyFill="1" applyBorder="1" applyAlignment="1" applyProtection="1">
      <alignment horizontal="left" vertical="top" wrapText="1"/>
    </xf>
    <xf numFmtId="0" fontId="10" fillId="8" borderId="18" xfId="0" applyFont="1" applyFill="1" applyBorder="1" applyAlignment="1" applyProtection="1">
      <alignment horizontal="left" vertical="top" wrapText="1"/>
    </xf>
    <xf numFmtId="0" fontId="11" fillId="8" borderId="13" xfId="0" applyFont="1" applyFill="1" applyBorder="1" applyAlignment="1" applyProtection="1">
      <alignment horizontal="left" vertical="top" wrapText="1"/>
    </xf>
    <xf numFmtId="0" fontId="12" fillId="0" borderId="30" xfId="0" quotePrefix="1" applyFont="1" applyFill="1" applyBorder="1" applyAlignment="1" applyProtection="1">
      <alignment horizontal="center" vertical="center" wrapText="1"/>
    </xf>
    <xf numFmtId="0" fontId="12" fillId="0" borderId="30" xfId="0" applyFont="1" applyFill="1" applyBorder="1" applyAlignment="1" applyProtection="1">
      <alignment horizontal="center" vertical="center" wrapText="1"/>
    </xf>
    <xf numFmtId="0" fontId="9" fillId="0" borderId="4" xfId="0" applyFont="1" applyBorder="1" applyAlignment="1" applyProtection="1">
      <alignment horizontal="left"/>
    </xf>
    <xf numFmtId="0" fontId="9" fillId="0" borderId="31" xfId="0" applyFont="1" applyBorder="1" applyAlignment="1" applyProtection="1">
      <alignment horizontal="left"/>
    </xf>
    <xf numFmtId="0" fontId="13" fillId="4" borderId="32" xfId="0" applyFont="1" applyFill="1" applyBorder="1" applyAlignment="1" applyProtection="1">
      <alignment horizontal="left" vertical="center" wrapText="1"/>
    </xf>
    <xf numFmtId="0" fontId="13" fillId="4" borderId="38" xfId="0" applyFont="1" applyFill="1" applyBorder="1" applyAlignment="1" applyProtection="1">
      <alignment horizontal="left" vertical="center" wrapText="1"/>
    </xf>
    <xf numFmtId="0" fontId="9" fillId="5" borderId="29" xfId="0" applyFont="1" applyFill="1" applyBorder="1" applyAlignment="1" applyProtection="1">
      <alignment horizontal="left" vertical="top" wrapText="1"/>
    </xf>
    <xf numFmtId="0" fontId="9" fillId="5" borderId="39" xfId="0" applyFont="1" applyFill="1" applyBorder="1" applyAlignment="1" applyProtection="1">
      <alignment horizontal="left" vertical="top" wrapText="1"/>
    </xf>
    <xf numFmtId="0" fontId="9" fillId="8" borderId="40" xfId="0" applyFont="1" applyFill="1" applyBorder="1" applyAlignment="1" applyProtection="1">
      <alignment horizontal="left" vertical="top" wrapText="1"/>
    </xf>
    <xf numFmtId="0" fontId="9" fillId="8" borderId="6" xfId="0" applyFont="1" applyFill="1" applyBorder="1" applyAlignment="1" applyProtection="1">
      <alignment horizontal="left" vertical="top" wrapText="1"/>
    </xf>
    <xf numFmtId="0" fontId="10" fillId="8" borderId="5" xfId="0" applyFont="1" applyFill="1" applyBorder="1" applyAlignment="1" applyProtection="1">
      <alignment horizontal="left" vertical="top" wrapText="1"/>
    </xf>
    <xf numFmtId="0" fontId="10" fillId="8" borderId="6" xfId="0" applyFont="1" applyFill="1" applyBorder="1" applyAlignment="1" applyProtection="1">
      <alignment horizontal="left" vertical="top" wrapText="1"/>
    </xf>
    <xf numFmtId="0" fontId="9" fillId="8" borderId="4" xfId="0" applyFont="1" applyFill="1" applyBorder="1" applyAlignment="1" applyProtection="1">
      <alignment horizontal="left" vertical="top" wrapText="1"/>
    </xf>
    <xf numFmtId="0" fontId="9" fillId="8" borderId="35" xfId="0" applyFont="1" applyFill="1" applyBorder="1" applyAlignment="1" applyProtection="1">
      <alignment horizontal="left" vertical="top" wrapText="1"/>
    </xf>
    <xf numFmtId="0" fontId="10" fillId="8" borderId="21" xfId="0" applyFont="1" applyFill="1" applyBorder="1" applyAlignment="1" applyProtection="1">
      <alignment horizontal="left" vertical="top" wrapText="1"/>
    </xf>
    <xf numFmtId="0" fontId="10" fillId="8" borderId="35" xfId="0" applyFont="1" applyFill="1" applyBorder="1" applyAlignment="1" applyProtection="1">
      <alignment horizontal="left" vertical="top" wrapText="1"/>
    </xf>
    <xf numFmtId="0" fontId="13" fillId="6" borderId="37" xfId="0" quotePrefix="1" applyFont="1" applyFill="1" applyBorder="1" applyAlignment="1" applyProtection="1">
      <alignment horizontal="center" vertical="center" wrapText="1"/>
    </xf>
    <xf numFmtId="0" fontId="13" fillId="6" borderId="32" xfId="0" quotePrefix="1" applyFont="1" applyFill="1" applyBorder="1" applyAlignment="1" applyProtection="1">
      <alignment horizontal="center" vertical="center" wrapText="1"/>
    </xf>
    <xf numFmtId="0" fontId="13" fillId="6" borderId="38" xfId="0" quotePrefix="1" applyFont="1" applyFill="1" applyBorder="1" applyAlignment="1" applyProtection="1">
      <alignment horizontal="center" vertical="center" wrapText="1"/>
    </xf>
    <xf numFmtId="0" fontId="14" fillId="0" borderId="1" xfId="0" applyFont="1" applyBorder="1" applyAlignment="1" applyProtection="1">
      <alignment horizontal="right"/>
    </xf>
    <xf numFmtId="0" fontId="14" fillId="0" borderId="30" xfId="0" applyFont="1" applyBorder="1" applyAlignment="1" applyProtection="1">
      <alignment horizontal="right"/>
    </xf>
    <xf numFmtId="0" fontId="14" fillId="0" borderId="3" xfId="0" applyFont="1" applyBorder="1" applyAlignment="1" applyProtection="1">
      <alignment horizontal="right"/>
    </xf>
    <xf numFmtId="0" fontId="14" fillId="0" borderId="0" xfId="0" applyFont="1" applyBorder="1" applyAlignment="1" applyProtection="1">
      <alignment horizontal="right"/>
    </xf>
    <xf numFmtId="0" fontId="14" fillId="0" borderId="0" xfId="0" applyFont="1" applyBorder="1" applyAlignment="1" applyProtection="1">
      <alignment horizontal="left"/>
    </xf>
    <xf numFmtId="0" fontId="14" fillId="0" borderId="45" xfId="0" applyFont="1" applyBorder="1" applyAlignment="1" applyProtection="1">
      <alignment horizontal="left"/>
    </xf>
    <xf numFmtId="0" fontId="14" fillId="0" borderId="3" xfId="0" applyFont="1" applyBorder="1" applyAlignment="1" applyProtection="1">
      <alignment horizontal="center"/>
    </xf>
    <xf numFmtId="0" fontId="14" fillId="0" borderId="0" xfId="0" applyFont="1" applyBorder="1" applyAlignment="1" applyProtection="1">
      <alignment horizontal="center"/>
    </xf>
    <xf numFmtId="0" fontId="14" fillId="0" borderId="45" xfId="0" applyFont="1" applyBorder="1" applyAlignment="1" applyProtection="1">
      <alignment horizontal="center"/>
    </xf>
    <xf numFmtId="0" fontId="5" fillId="0" borderId="1" xfId="0" applyFont="1" applyBorder="1" applyAlignment="1">
      <alignment horizontal="center" wrapText="1"/>
    </xf>
    <xf numFmtId="0" fontId="5" fillId="0" borderId="3" xfId="0" applyFont="1" applyBorder="1" applyAlignment="1">
      <alignment horizontal="center" wrapText="1"/>
    </xf>
    <xf numFmtId="10" fontId="5" fillId="2" borderId="61" xfId="2" applyNumberFormat="1" applyFont="1" applyFill="1" applyBorder="1" applyAlignment="1">
      <alignment horizontal="center" vertical="center"/>
    </xf>
    <xf numFmtId="10" fontId="5" fillId="2" borderId="91" xfId="2" applyNumberFormat="1" applyFont="1" applyFill="1" applyBorder="1" applyAlignment="1">
      <alignment horizontal="center" vertical="center"/>
    </xf>
    <xf numFmtId="0" fontId="32" fillId="0" borderId="0" xfId="0" applyFont="1" applyAlignment="1">
      <alignment horizontal="left" vertical="center"/>
    </xf>
    <xf numFmtId="165" fontId="2" fillId="0" borderId="37" xfId="0" applyNumberFormat="1" applyFont="1" applyBorder="1" applyAlignment="1">
      <alignment horizontal="center"/>
    </xf>
    <xf numFmtId="165" fontId="2" fillId="0" borderId="32" xfId="0" applyNumberFormat="1" applyFont="1" applyBorder="1" applyAlignment="1">
      <alignment horizontal="center"/>
    </xf>
    <xf numFmtId="165" fontId="2" fillId="0" borderId="38" xfId="0" applyNumberFormat="1" applyFont="1" applyBorder="1" applyAlignment="1">
      <alignment horizontal="center"/>
    </xf>
    <xf numFmtId="0" fontId="26" fillId="0" borderId="1" xfId="0" applyFont="1" applyBorder="1" applyAlignment="1">
      <alignment horizontal="center"/>
    </xf>
    <xf numFmtId="0" fontId="26" fillId="0" borderId="30" xfId="0" applyFont="1" applyBorder="1" applyAlignment="1">
      <alignment horizontal="center"/>
    </xf>
    <xf numFmtId="0" fontId="26" fillId="0" borderId="44" xfId="0" applyFont="1" applyBorder="1" applyAlignment="1">
      <alignment horizontal="center"/>
    </xf>
    <xf numFmtId="0" fontId="27" fillId="0" borderId="1" xfId="0" quotePrefix="1" applyFont="1" applyBorder="1" applyAlignment="1">
      <alignment horizontal="left" vertical="top" wrapText="1" indent="1"/>
    </xf>
    <xf numFmtId="0" fontId="27" fillId="0" borderId="30" xfId="0" quotePrefix="1" applyFont="1" applyBorder="1" applyAlignment="1">
      <alignment horizontal="left" vertical="top" wrapText="1" indent="1"/>
    </xf>
    <xf numFmtId="0" fontId="27" fillId="0" borderId="44" xfId="0" quotePrefix="1" applyFont="1" applyBorder="1" applyAlignment="1">
      <alignment horizontal="left" vertical="top" wrapText="1" indent="1"/>
    </xf>
    <xf numFmtId="0" fontId="27" fillId="0" borderId="3" xfId="0" quotePrefix="1" applyFont="1" applyBorder="1" applyAlignment="1">
      <alignment horizontal="left" vertical="top" wrapText="1" indent="1"/>
    </xf>
    <xf numFmtId="0" fontId="27" fillId="0" borderId="0" xfId="0" quotePrefix="1" applyFont="1" applyBorder="1" applyAlignment="1">
      <alignment horizontal="left" vertical="top" wrapText="1" indent="1"/>
    </xf>
    <xf numFmtId="0" fontId="27" fillId="0" borderId="45" xfId="0" quotePrefix="1" applyFont="1" applyBorder="1" applyAlignment="1">
      <alignment horizontal="left" vertical="top" wrapText="1" indent="1"/>
    </xf>
    <xf numFmtId="0" fontId="27" fillId="0" borderId="4" xfId="0" quotePrefix="1" applyFont="1" applyBorder="1" applyAlignment="1">
      <alignment horizontal="left" vertical="top" wrapText="1" indent="1"/>
    </xf>
    <xf numFmtId="0" fontId="27" fillId="0" borderId="31" xfId="0" quotePrefix="1" applyFont="1" applyBorder="1" applyAlignment="1">
      <alignment horizontal="left" vertical="top" wrapText="1" indent="1"/>
    </xf>
    <xf numFmtId="0" fontId="27" fillId="0" borderId="46" xfId="0" quotePrefix="1" applyFont="1" applyBorder="1" applyAlignment="1">
      <alignment horizontal="left" vertical="top" wrapText="1" indent="1"/>
    </xf>
    <xf numFmtId="166" fontId="0" fillId="0" borderId="0" xfId="0" applyNumberFormat="1" applyProtection="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70AD47"/>
      <color rgb="FF4DC58D"/>
      <color rgb="FF5B9BD5"/>
      <color rgb="FF057B3A"/>
      <color rgb="FF9255AB"/>
      <color rgb="FFA456AA"/>
      <color rgb="FFA53AC6"/>
      <color rgb="FF851EAE"/>
      <color rgb="FF9900CC"/>
      <color rgb="FFB98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Rostered Leader'!A1"/></Relationships>
</file>

<file path=xl/drawings/drawing1.xml><?xml version="1.0" encoding="utf-8"?>
<xdr:wsDr xmlns:xdr="http://schemas.openxmlformats.org/drawingml/2006/spreadsheetDrawing" xmlns:a="http://schemas.openxmlformats.org/drawingml/2006/main">
  <xdr:twoCellAnchor editAs="oneCell">
    <xdr:from>
      <xdr:col>2</xdr:col>
      <xdr:colOff>2061883</xdr:colOff>
      <xdr:row>2</xdr:row>
      <xdr:rowOff>35859</xdr:rowOff>
    </xdr:from>
    <xdr:to>
      <xdr:col>4</xdr:col>
      <xdr:colOff>817094</xdr:colOff>
      <xdr:row>5</xdr:row>
      <xdr:rowOff>130661</xdr:rowOff>
    </xdr:to>
    <xdr:pic>
      <xdr:nvPicPr>
        <xdr:cNvPr id="16" name="Picture 15">
          <a:extLst>
            <a:ext uri="{FF2B5EF4-FFF2-40B4-BE49-F238E27FC236}">
              <a16:creationId xmlns:a16="http://schemas.microsoft.com/office/drawing/2014/main" id="{12208244-DF9E-4464-A3CE-C2F91855AF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8142" y="528918"/>
          <a:ext cx="2482063" cy="6006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8966</xdr:colOff>
      <xdr:row>0</xdr:row>
      <xdr:rowOff>184274</xdr:rowOff>
    </xdr:from>
    <xdr:to>
      <xdr:col>14</xdr:col>
      <xdr:colOff>519954</xdr:colOff>
      <xdr:row>2</xdr:row>
      <xdr:rowOff>13945</xdr:rowOff>
    </xdr:to>
    <xdr:grpSp>
      <xdr:nvGrpSpPr>
        <xdr:cNvPr id="10" name="Group 9">
          <a:extLst>
            <a:ext uri="{FF2B5EF4-FFF2-40B4-BE49-F238E27FC236}">
              <a16:creationId xmlns:a16="http://schemas.microsoft.com/office/drawing/2014/main" id="{3DC64639-B7CC-4E9D-B406-A5C1A5BEFB5C}"/>
            </a:ext>
          </a:extLst>
        </xdr:cNvPr>
        <xdr:cNvGrpSpPr/>
      </xdr:nvGrpSpPr>
      <xdr:grpSpPr>
        <a:xfrm>
          <a:off x="8646871" y="182369"/>
          <a:ext cx="3129940" cy="290469"/>
          <a:chOff x="7844118" y="179791"/>
          <a:chExt cx="2026023" cy="286871"/>
        </a:xfrm>
      </xdr:grpSpPr>
      <xdr:sp macro="" textlink="">
        <xdr:nvSpPr>
          <xdr:cNvPr id="11" name="Rectangle: Rounded Corners 10">
            <a:extLst>
              <a:ext uri="{FF2B5EF4-FFF2-40B4-BE49-F238E27FC236}">
                <a16:creationId xmlns:a16="http://schemas.microsoft.com/office/drawing/2014/main" id="{CB62D433-830C-4910-A98A-E9E8291EFC26}"/>
              </a:ext>
            </a:extLst>
          </xdr:cNvPr>
          <xdr:cNvSpPr/>
        </xdr:nvSpPr>
        <xdr:spPr>
          <a:xfrm>
            <a:off x="7844118" y="210689"/>
            <a:ext cx="2026023" cy="255475"/>
          </a:xfrm>
          <a:prstGeom prst="roundRect">
            <a:avLst>
              <a:gd name="adj" fmla="val 26667"/>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solidFill>
                <a:srgbClr val="C00000"/>
              </a:solidFill>
            </a:endParaRPr>
          </a:p>
        </xdr:txBody>
      </xdr:sp>
      <xdr:sp macro="" textlink="">
        <xdr:nvSpPr>
          <xdr:cNvPr id="12" name="TextBox 11">
            <a:hlinkClick xmlns:r="http://schemas.openxmlformats.org/officeDocument/2006/relationships" r:id="rId1"/>
            <a:extLst>
              <a:ext uri="{FF2B5EF4-FFF2-40B4-BE49-F238E27FC236}">
                <a16:creationId xmlns:a16="http://schemas.microsoft.com/office/drawing/2014/main" id="{EF516489-F4B3-4368-8DD3-853BA647F321}"/>
              </a:ext>
            </a:extLst>
          </xdr:cNvPr>
          <xdr:cNvSpPr txBox="1"/>
        </xdr:nvSpPr>
        <xdr:spPr>
          <a:xfrm>
            <a:off x="7859381" y="179791"/>
            <a:ext cx="1953711" cy="286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300" b="1">
                <a:solidFill>
                  <a:schemeClr val="bg1"/>
                </a:solidFill>
              </a:rPr>
              <a:t>Return</a:t>
            </a:r>
            <a:r>
              <a:rPr lang="en-US" sz="1300" b="1" baseline="0">
                <a:solidFill>
                  <a:schemeClr val="bg1"/>
                </a:solidFill>
              </a:rPr>
              <a:t> to Rostered Leader Worksheet</a:t>
            </a:r>
          </a:p>
        </xdr:txBody>
      </xdr:sp>
    </xdr:grpSp>
    <xdr:clientData/>
  </xdr:twoCellAnchor>
  <xdr:twoCellAnchor>
    <xdr:from>
      <xdr:col>11</xdr:col>
      <xdr:colOff>546849</xdr:colOff>
      <xdr:row>2</xdr:row>
      <xdr:rowOff>24633</xdr:rowOff>
    </xdr:from>
    <xdr:to>
      <xdr:col>13</xdr:col>
      <xdr:colOff>358588</xdr:colOff>
      <xdr:row>3</xdr:row>
      <xdr:rowOff>80682</xdr:rowOff>
    </xdr:to>
    <xdr:sp macro="" textlink="">
      <xdr:nvSpPr>
        <xdr:cNvPr id="19" name="Rectangle 18">
          <a:hlinkClick xmlns:r="http://schemas.openxmlformats.org/officeDocument/2006/relationships" r:id="rId1"/>
          <a:extLst>
            <a:ext uri="{FF2B5EF4-FFF2-40B4-BE49-F238E27FC236}">
              <a16:creationId xmlns:a16="http://schemas.microsoft.com/office/drawing/2014/main" id="{3A18E795-333D-46F5-A0F1-88CE6754EED6}"/>
            </a:ext>
          </a:extLst>
        </xdr:cNvPr>
        <xdr:cNvSpPr/>
      </xdr:nvSpPr>
      <xdr:spPr>
        <a:xfrm>
          <a:off x="9152967" y="481833"/>
          <a:ext cx="2034986" cy="2622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ss-elca.org/documents" TargetMode="External"/><Relationship Id="rId1" Type="http://schemas.openxmlformats.org/officeDocument/2006/relationships/hyperlink" Target="https://www.css-elca.org/documen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EC03A-D3B4-4067-8084-23DB9B8F8A5A}">
  <sheetPr codeName="Sheet2">
    <pageSetUpPr fitToPage="1"/>
  </sheetPr>
  <dimension ref="A1:H75"/>
  <sheetViews>
    <sheetView tabSelected="1" zoomScaleNormal="100" workbookViewId="0">
      <selection activeCell="E53" sqref="E53"/>
    </sheetView>
  </sheetViews>
  <sheetFormatPr defaultColWidth="8.77734375" defaultRowHeight="14.4" x14ac:dyDescent="0.3"/>
  <cols>
    <col min="1" max="1" width="19.44140625" style="4" customWidth="1"/>
    <col min="2" max="2" width="27.6640625" style="4" customWidth="1"/>
    <col min="3" max="3" width="42.33203125" style="4" customWidth="1"/>
    <col min="4" max="4" width="12.109375" style="5" customWidth="1"/>
    <col min="5" max="5" width="12.33203125" style="6" customWidth="1"/>
    <col min="6" max="6" width="9.33203125" style="4" bestFit="1" customWidth="1"/>
    <col min="7" max="7" width="11" style="4" bestFit="1" customWidth="1"/>
    <col min="8" max="16384" width="8.77734375" style="4"/>
  </cols>
  <sheetData>
    <row r="1" spans="1:8" ht="28.8" x14ac:dyDescent="0.55000000000000004">
      <c r="A1" s="164" t="s">
        <v>177</v>
      </c>
      <c r="B1" s="164"/>
      <c r="C1" s="164"/>
      <c r="D1" s="164"/>
      <c r="E1" s="164"/>
    </row>
    <row r="2" spans="1:8" ht="10.050000000000001" customHeight="1" x14ac:dyDescent="0.3"/>
    <row r="3" spans="1:8" ht="15" customHeight="1" x14ac:dyDescent="0.3">
      <c r="A3" s="163" t="s">
        <v>182</v>
      </c>
      <c r="B3" s="163"/>
      <c r="C3" s="163"/>
      <c r="D3" s="163"/>
      <c r="E3" s="163"/>
    </row>
    <row r="4" spans="1:8" ht="15" customHeight="1" x14ac:dyDescent="0.3">
      <c r="A4" s="163" t="s">
        <v>181</v>
      </c>
      <c r="B4" s="163"/>
      <c r="C4" s="163"/>
      <c r="D4" s="163"/>
      <c r="E4" s="163"/>
    </row>
    <row r="5" spans="1:8" ht="10.050000000000001" customHeight="1" x14ac:dyDescent="0.3"/>
    <row r="6" spans="1:8" ht="36" customHeight="1" x14ac:dyDescent="0.35">
      <c r="A6" s="166" t="s">
        <v>178</v>
      </c>
      <c r="B6" s="166"/>
      <c r="C6" s="166"/>
      <c r="D6" s="166"/>
      <c r="E6" s="166"/>
    </row>
    <row r="7" spans="1:8" ht="15" thickBot="1" x14ac:dyDescent="0.35">
      <c r="A7" s="36"/>
      <c r="B7" s="36"/>
      <c r="C7" s="36"/>
      <c r="D7" s="36"/>
      <c r="E7" s="36"/>
    </row>
    <row r="8" spans="1:8" ht="29.55" customHeight="1" thickBot="1" x14ac:dyDescent="0.35">
      <c r="A8" s="7" t="s">
        <v>5</v>
      </c>
      <c r="B8" s="167" t="s">
        <v>0</v>
      </c>
      <c r="C8" s="168"/>
      <c r="D8" s="8"/>
      <c r="E8" s="43"/>
    </row>
    <row r="9" spans="1:8" ht="14.55" customHeight="1" x14ac:dyDescent="0.3">
      <c r="A9" s="169" t="s">
        <v>36</v>
      </c>
      <c r="B9" s="171" t="s">
        <v>41</v>
      </c>
      <c r="C9" s="173" t="s">
        <v>174</v>
      </c>
      <c r="D9" s="9" t="s">
        <v>10</v>
      </c>
      <c r="E9" s="81">
        <f>'Reference Values'!F4</f>
        <v>49082</v>
      </c>
      <c r="F9" s="20"/>
      <c r="H9" s="37"/>
    </row>
    <row r="10" spans="1:8" ht="99" customHeight="1" x14ac:dyDescent="0.3">
      <c r="A10" s="170"/>
      <c r="B10" s="172"/>
      <c r="C10" s="173"/>
      <c r="D10" s="10"/>
      <c r="E10" s="11"/>
      <c r="H10" s="37"/>
    </row>
    <row r="11" spans="1:8" ht="15.45" customHeight="1" x14ac:dyDescent="0.3">
      <c r="A11" s="170" t="s">
        <v>6</v>
      </c>
      <c r="B11" s="173" t="s">
        <v>65</v>
      </c>
      <c r="C11" s="174" t="s">
        <v>105</v>
      </c>
      <c r="D11" s="12" t="s">
        <v>1</v>
      </c>
      <c r="E11" s="31" t="s">
        <v>60</v>
      </c>
    </row>
    <row r="12" spans="1:8" ht="15.45" customHeight="1" x14ac:dyDescent="0.3">
      <c r="A12" s="170"/>
      <c r="B12" s="173"/>
      <c r="C12" s="174"/>
      <c r="D12" s="12" t="s">
        <v>11</v>
      </c>
      <c r="E12" s="13" t="str">
        <f>VLOOKUP(E11,'Reference Values'!E8:F11, 2, FALSE)</f>
        <v>Enter above</v>
      </c>
      <c r="F12" s="20"/>
    </row>
    <row r="13" spans="1:8" ht="70.8" customHeight="1" x14ac:dyDescent="0.3">
      <c r="A13" s="170"/>
      <c r="B13" s="173"/>
      <c r="C13" s="174"/>
      <c r="D13" s="10"/>
      <c r="E13" s="11"/>
    </row>
    <row r="14" spans="1:8" ht="15.45" customHeight="1" x14ac:dyDescent="0.3">
      <c r="A14" s="170" t="s">
        <v>37</v>
      </c>
      <c r="B14" s="173" t="s">
        <v>139</v>
      </c>
      <c r="C14" s="177" t="s">
        <v>40</v>
      </c>
      <c r="D14" s="12" t="s">
        <v>12</v>
      </c>
      <c r="E14" s="14" t="e">
        <f>SUM(E9+E12)</f>
        <v>#VALUE!</v>
      </c>
      <c r="G14"/>
    </row>
    <row r="15" spans="1:8" ht="29.55" customHeight="1" thickBot="1" x14ac:dyDescent="0.35">
      <c r="A15" s="175"/>
      <c r="B15" s="176"/>
      <c r="C15" s="176"/>
      <c r="D15" s="15"/>
      <c r="E15" s="39" t="str">
        <f>IF(ISERROR(SUM(E9+E12)),"You Must Enter Data Above"," ")</f>
        <v>You Must Enter Data Above</v>
      </c>
      <c r="G15" s="6"/>
    </row>
    <row r="16" spans="1:8" ht="24" customHeight="1" thickBot="1" x14ac:dyDescent="0.35"/>
    <row r="17" spans="1:7" ht="31.2" customHeight="1" thickBot="1" x14ac:dyDescent="0.35">
      <c r="A17" s="16" t="s">
        <v>7</v>
      </c>
      <c r="B17" s="167" t="s">
        <v>22</v>
      </c>
      <c r="C17" s="178"/>
      <c r="D17" s="17"/>
      <c r="E17" s="18"/>
    </row>
    <row r="18" spans="1:7" ht="15" thickBot="1" x14ac:dyDescent="0.35">
      <c r="A18" s="179" t="s">
        <v>2</v>
      </c>
      <c r="B18" s="180" t="s">
        <v>8</v>
      </c>
      <c r="C18" s="180" t="s">
        <v>46</v>
      </c>
      <c r="D18" s="44" t="s">
        <v>45</v>
      </c>
      <c r="E18" s="46"/>
      <c r="F18" s="20"/>
      <c r="G18" s="6"/>
    </row>
    <row r="19" spans="1:7" ht="42.45" customHeight="1" x14ac:dyDescent="0.3">
      <c r="A19" s="170"/>
      <c r="B19" s="173"/>
      <c r="C19" s="173"/>
      <c r="D19" s="10"/>
      <c r="E19" s="45"/>
    </row>
    <row r="20" spans="1:7" ht="14.55" customHeight="1" x14ac:dyDescent="0.3">
      <c r="A20" s="170" t="s">
        <v>42</v>
      </c>
      <c r="B20" s="173" t="s">
        <v>9</v>
      </c>
      <c r="C20" s="181" t="s">
        <v>48</v>
      </c>
      <c r="D20" s="12" t="s">
        <v>3</v>
      </c>
      <c r="E20" s="32"/>
    </row>
    <row r="21" spans="1:7" ht="14.55" customHeight="1" x14ac:dyDescent="0.3">
      <c r="A21" s="170"/>
      <c r="B21" s="173"/>
      <c r="C21" s="182"/>
      <c r="D21" s="12" t="s">
        <v>47</v>
      </c>
      <c r="E21" s="22">
        <f>MIN(8,SUM(E20/2))</f>
        <v>0</v>
      </c>
    </row>
    <row r="22" spans="1:7" ht="30.45" customHeight="1" x14ac:dyDescent="0.3">
      <c r="A22" s="170"/>
      <c r="B22" s="173"/>
      <c r="C22" s="180"/>
      <c r="D22" s="10"/>
      <c r="E22" s="21"/>
    </row>
    <row r="23" spans="1:7" x14ac:dyDescent="0.3">
      <c r="A23" s="170" t="s">
        <v>14</v>
      </c>
      <c r="B23" s="173" t="s">
        <v>13</v>
      </c>
      <c r="C23" s="173" t="s">
        <v>71</v>
      </c>
      <c r="D23" s="12" t="s">
        <v>49</v>
      </c>
      <c r="E23" s="31" t="s">
        <v>60</v>
      </c>
    </row>
    <row r="24" spans="1:7" x14ac:dyDescent="0.3">
      <c r="A24" s="170"/>
      <c r="B24" s="173"/>
      <c r="C24" s="173"/>
      <c r="D24" s="12" t="s">
        <v>50</v>
      </c>
      <c r="E24" s="23" t="str">
        <f>VLOOKUP(E23,'Reference Values'!E15:F17, 2, FALSE)</f>
        <v>Enter above</v>
      </c>
    </row>
    <row r="25" spans="1:7" ht="55.8" customHeight="1" x14ac:dyDescent="0.3">
      <c r="A25" s="170"/>
      <c r="B25" s="173"/>
      <c r="C25" s="173"/>
      <c r="D25" s="10"/>
      <c r="E25" s="38" t="str">
        <f>IF(ISERROR(E24/(100%-F24)),"You Must Enter More Data Above"," ")</f>
        <v>You Must Enter More Data Above</v>
      </c>
    </row>
    <row r="26" spans="1:7" x14ac:dyDescent="0.3">
      <c r="A26" s="183" t="s">
        <v>81</v>
      </c>
      <c r="B26" s="174" t="s">
        <v>80</v>
      </c>
      <c r="C26" s="174" t="s">
        <v>106</v>
      </c>
      <c r="D26" s="12" t="s">
        <v>51</v>
      </c>
      <c r="E26" s="33"/>
    </row>
    <row r="27" spans="1:7" ht="43.2" customHeight="1" x14ac:dyDescent="0.3">
      <c r="A27" s="183"/>
      <c r="B27" s="174"/>
      <c r="C27" s="174"/>
      <c r="D27" s="10"/>
      <c r="E27" s="21"/>
    </row>
    <row r="28" spans="1:7" x14ac:dyDescent="0.3">
      <c r="A28" s="170" t="s">
        <v>21</v>
      </c>
      <c r="B28" s="173" t="s">
        <v>43</v>
      </c>
      <c r="C28" s="177" t="s">
        <v>52</v>
      </c>
      <c r="D28" s="12" t="s">
        <v>15</v>
      </c>
      <c r="E28" s="22" t="e">
        <f>SUM(E18+E21+E24+E26)</f>
        <v>#VALUE!</v>
      </c>
    </row>
    <row r="29" spans="1:7" ht="43.2" customHeight="1" x14ac:dyDescent="0.3">
      <c r="A29" s="170"/>
      <c r="B29" s="173"/>
      <c r="C29" s="173"/>
      <c r="D29" s="10"/>
      <c r="E29" s="38" t="str">
        <f>IF(ISERROR(SUM(E18+E21+E24+E26)),"You Must Enter More Data Above"," ")</f>
        <v>You Must Enter More Data Above</v>
      </c>
    </row>
    <row r="30" spans="1:7" x14ac:dyDescent="0.3">
      <c r="A30" s="179" t="s">
        <v>53</v>
      </c>
      <c r="B30" s="180" t="s">
        <v>17</v>
      </c>
      <c r="C30" s="184" t="s">
        <v>179</v>
      </c>
      <c r="D30" s="19" t="s">
        <v>23</v>
      </c>
      <c r="E30" s="35" t="e">
        <f>VLOOKUP(E28,'Reference Values'!H5:J205, 3, TRUE)</f>
        <v>#VALUE!</v>
      </c>
      <c r="F30" s="20"/>
    </row>
    <row r="31" spans="1:7" ht="58.8" customHeight="1" thickBot="1" x14ac:dyDescent="0.35">
      <c r="A31" s="175"/>
      <c r="B31" s="176"/>
      <c r="C31" s="176"/>
      <c r="D31" s="15"/>
      <c r="E31" s="39" t="str">
        <f>IF(ISERROR(SUM(E18+E21+E24+E26)),"You Must Enter More Data Above"," ")</f>
        <v>You Must Enter More Data Above</v>
      </c>
    </row>
    <row r="32" spans="1:7" ht="24" customHeight="1" thickBot="1" x14ac:dyDescent="0.35">
      <c r="A32" s="24"/>
      <c r="B32" s="25"/>
      <c r="C32" s="26"/>
      <c r="D32" s="26"/>
      <c r="E32" s="27"/>
    </row>
    <row r="33" spans="1:6" ht="29.55" customHeight="1" thickBot="1" x14ac:dyDescent="0.35">
      <c r="A33" s="137" t="s">
        <v>16</v>
      </c>
      <c r="B33" s="185" t="s">
        <v>28</v>
      </c>
      <c r="C33" s="168"/>
      <c r="D33" s="138"/>
      <c r="E33" s="139"/>
    </row>
    <row r="34" spans="1:6" ht="15.45" customHeight="1" x14ac:dyDescent="0.3">
      <c r="A34" s="186" t="s">
        <v>44</v>
      </c>
      <c r="B34" s="187"/>
      <c r="C34" s="140" t="s">
        <v>34</v>
      </c>
      <c r="D34" s="141" t="s">
        <v>12</v>
      </c>
      <c r="E34" s="142" t="e">
        <f>E14</f>
        <v>#VALUE!</v>
      </c>
    </row>
    <row r="35" spans="1:6" ht="15.45" customHeight="1" x14ac:dyDescent="0.3">
      <c r="A35" s="188" t="s">
        <v>54</v>
      </c>
      <c r="B35" s="189"/>
      <c r="C35" s="123" t="s">
        <v>35</v>
      </c>
      <c r="D35" s="124" t="s">
        <v>18</v>
      </c>
      <c r="E35" s="143" t="e">
        <f>E30</f>
        <v>#VALUE!</v>
      </c>
    </row>
    <row r="36" spans="1:6" ht="15.45" customHeight="1" x14ac:dyDescent="0.3">
      <c r="A36" s="198" t="s">
        <v>161</v>
      </c>
      <c r="B36" s="200" t="s">
        <v>162</v>
      </c>
      <c r="C36" s="200" t="s">
        <v>175</v>
      </c>
      <c r="D36" s="125" t="s">
        <v>101</v>
      </c>
      <c r="E36" s="161" t="s">
        <v>60</v>
      </c>
    </row>
    <row r="37" spans="1:6" ht="30.6" customHeight="1" x14ac:dyDescent="0.3">
      <c r="A37" s="199"/>
      <c r="B37" s="201"/>
      <c r="C37" s="202"/>
      <c r="D37" s="136"/>
      <c r="E37" s="151" t="str">
        <f>IF(ISERROR(SUM(E14+E30)*VLOOKUP(E36,'Reference Values'!L5:M20, 2, FALSE)),"You Must Enter More Data Above"," ")</f>
        <v>You Must Enter More Data Above</v>
      </c>
    </row>
    <row r="38" spans="1:6" x14ac:dyDescent="0.3">
      <c r="A38" s="190" t="s">
        <v>39</v>
      </c>
      <c r="B38" s="180" t="s">
        <v>38</v>
      </c>
      <c r="C38" s="184" t="s">
        <v>163</v>
      </c>
      <c r="D38" s="19" t="s">
        <v>102</v>
      </c>
      <c r="E38" s="144" t="e">
        <f>SUM(E14+E30)*VLOOKUP(E36,'Reference Values'!L5:M20, 2, FALSE)</f>
        <v>#VALUE!</v>
      </c>
    </row>
    <row r="39" spans="1:6" ht="22.8" customHeight="1" x14ac:dyDescent="0.3">
      <c r="A39" s="191"/>
      <c r="B39" s="173"/>
      <c r="C39" s="173"/>
      <c r="D39" s="10"/>
      <c r="E39" s="150" t="str">
        <f>IF(ISERROR(SUM(E34+E35)),"You Must Enter More Data"," ")</f>
        <v>You Must Enter More Data</v>
      </c>
    </row>
    <row r="40" spans="1:6" ht="14.55" customHeight="1" x14ac:dyDescent="0.3">
      <c r="A40" s="191" t="s">
        <v>19</v>
      </c>
      <c r="B40" s="173" t="s">
        <v>20</v>
      </c>
      <c r="C40" s="181" t="s">
        <v>170</v>
      </c>
      <c r="D40" s="12" t="s">
        <v>164</v>
      </c>
      <c r="E40" s="145" t="s">
        <v>60</v>
      </c>
    </row>
    <row r="41" spans="1:6" ht="14.55" customHeight="1" x14ac:dyDescent="0.3">
      <c r="A41" s="191"/>
      <c r="B41" s="173"/>
      <c r="C41" s="182"/>
      <c r="D41" s="12" t="s">
        <v>165</v>
      </c>
      <c r="E41" s="146" t="str">
        <f>VLOOKUP(E40,'Reference Values'!E21:F23, 2, FALSE)</f>
        <v>Enter above</v>
      </c>
    </row>
    <row r="42" spans="1:6" ht="24" customHeight="1" x14ac:dyDescent="0.3">
      <c r="A42" s="191"/>
      <c r="B42" s="173"/>
      <c r="C42" s="180"/>
      <c r="D42" s="10"/>
      <c r="E42" s="150" t="str">
        <f>IF(ISERROR(SUM(E38+E41)),"You Must Enter More Data"," ")</f>
        <v>You Must Enter More Data</v>
      </c>
    </row>
    <row r="43" spans="1:6" ht="24" customHeight="1" x14ac:dyDescent="0.3">
      <c r="A43" s="192" t="s">
        <v>27</v>
      </c>
      <c r="B43" s="194" t="s">
        <v>160</v>
      </c>
      <c r="C43" s="195"/>
      <c r="D43" s="60" t="s">
        <v>25</v>
      </c>
      <c r="E43" s="147" t="e">
        <f>SUM(E44-SUM(VLOOKUP(E36,'Reference Values'!L5:M20, 2, FALSE)*4000))</f>
        <v>#VALUE!</v>
      </c>
    </row>
    <row r="44" spans="1:6" ht="24" customHeight="1" x14ac:dyDescent="0.3">
      <c r="A44" s="192"/>
      <c r="B44" s="194"/>
      <c r="C44" s="195"/>
      <c r="D44" s="61" t="s">
        <v>24</v>
      </c>
      <c r="E44" s="147" t="e">
        <f>SUM(E38+E41)</f>
        <v>#VALUE!</v>
      </c>
      <c r="F44" s="20"/>
    </row>
    <row r="45" spans="1:6" ht="24" customHeight="1" thickBot="1" x14ac:dyDescent="0.35">
      <c r="A45" s="193"/>
      <c r="B45" s="196"/>
      <c r="C45" s="197"/>
      <c r="D45" s="148" t="s">
        <v>26</v>
      </c>
      <c r="E45" s="149" t="e">
        <f>SUM(E44+SUM(VLOOKUP(E36,'Reference Values'!L5:M20, 2, FALSE)*4000))</f>
        <v>#VALUE!</v>
      </c>
    </row>
    <row r="46" spans="1:6" ht="24" customHeight="1" thickBot="1" x14ac:dyDescent="0.35">
      <c r="A46" s="24"/>
      <c r="B46" s="25"/>
      <c r="C46" s="26"/>
      <c r="D46" s="26"/>
      <c r="E46" s="27"/>
    </row>
    <row r="47" spans="1:6" ht="29.55" customHeight="1" thickBot="1" x14ac:dyDescent="0.35">
      <c r="A47" s="28" t="s">
        <v>29</v>
      </c>
      <c r="B47" s="167" t="s">
        <v>30</v>
      </c>
      <c r="C47" s="178"/>
      <c r="D47" s="29"/>
      <c r="E47" s="30"/>
    </row>
    <row r="48" spans="1:6" ht="14.55" customHeight="1" x14ac:dyDescent="0.3">
      <c r="A48" s="204" t="s">
        <v>31</v>
      </c>
      <c r="B48" s="206" t="s">
        <v>69</v>
      </c>
      <c r="C48" s="206" t="s">
        <v>167</v>
      </c>
      <c r="D48" s="59" t="s">
        <v>166</v>
      </c>
      <c r="E48" s="34"/>
    </row>
    <row r="49" spans="1:7" ht="114.45" customHeight="1" thickBot="1" x14ac:dyDescent="0.35">
      <c r="A49" s="205"/>
      <c r="B49" s="207"/>
      <c r="C49" s="207"/>
      <c r="D49" s="41"/>
      <c r="E49" s="40" t="str">
        <f>IF(E48=0,"You must enter 
a Negotiated Compensation in BOX Q above."," ")</f>
        <v>You must enter 
a Negotiated Compensation in BOX Q above.</v>
      </c>
    </row>
    <row r="50" spans="1:7" ht="18.600000000000001" customHeight="1" thickBot="1" x14ac:dyDescent="0.35">
      <c r="A50" s="208" t="s">
        <v>32</v>
      </c>
      <c r="B50" s="209"/>
      <c r="C50" s="209"/>
      <c r="D50" s="209"/>
      <c r="E50" s="209"/>
    </row>
    <row r="51" spans="1:7" x14ac:dyDescent="0.3">
      <c r="A51" s="210" t="s">
        <v>33</v>
      </c>
      <c r="B51" s="212" t="s">
        <v>184</v>
      </c>
      <c r="C51" s="212" t="s">
        <v>183</v>
      </c>
      <c r="D51" s="9" t="s">
        <v>55</v>
      </c>
      <c r="E51" s="42" t="e">
        <f xml:space="preserve"> E53-E48</f>
        <v>#VALUE!</v>
      </c>
      <c r="G51" s="264"/>
    </row>
    <row r="52" spans="1:7" ht="49.2" customHeight="1" thickBot="1" x14ac:dyDescent="0.35">
      <c r="A52" s="211"/>
      <c r="B52" s="176"/>
      <c r="C52" s="176"/>
      <c r="D52" s="15"/>
      <c r="E52" s="38" t="str">
        <f>IF(ISERROR(SUM(SUM(E48-E41)*0.0765)),"You must enter a Negotiated Compensation in BOX Q above."," ")</f>
        <v>You must enter a Negotiated Compensation in BOX Q above.</v>
      </c>
    </row>
    <row r="53" spans="1:7" x14ac:dyDescent="0.3">
      <c r="A53" s="204" t="s">
        <v>4</v>
      </c>
      <c r="B53" s="213" t="s">
        <v>56</v>
      </c>
      <c r="C53" s="215" t="s">
        <v>186</v>
      </c>
      <c r="D53" s="56" t="s">
        <v>168</v>
      </c>
      <c r="E53" s="65" t="e">
        <f>((E48-E41)/0.9235)+E41</f>
        <v>#VALUE!</v>
      </c>
      <c r="F53" s="6"/>
    </row>
    <row r="54" spans="1:7" ht="24" customHeight="1" thickBot="1" x14ac:dyDescent="0.35">
      <c r="A54" s="205"/>
      <c r="B54" s="214"/>
      <c r="C54" s="214"/>
      <c r="D54" s="57"/>
      <c r="E54" s="58" t="str">
        <f>IF(ISERROR(SUM(E48+E51)),"You must enter more data."," ")</f>
        <v>You must enter more data.</v>
      </c>
    </row>
    <row r="55" spans="1:7" ht="30.45" customHeight="1" x14ac:dyDescent="0.3">
      <c r="A55" s="216" t="s">
        <v>104</v>
      </c>
      <c r="B55" s="217"/>
      <c r="C55" s="217"/>
      <c r="D55" s="217"/>
      <c r="E55" s="217"/>
    </row>
    <row r="56" spans="1:7" customFormat="1" ht="12" customHeight="1" x14ac:dyDescent="0.3">
      <c r="A56" s="4"/>
      <c r="B56" s="4"/>
      <c r="C56" s="4"/>
      <c r="D56" s="5"/>
      <c r="E56" s="6"/>
    </row>
    <row r="57" spans="1:7" customFormat="1" ht="18" x14ac:dyDescent="0.35">
      <c r="A57" s="203" t="s">
        <v>72</v>
      </c>
      <c r="B57" s="203"/>
      <c r="C57" s="66"/>
      <c r="D57" s="80" t="s">
        <v>73</v>
      </c>
      <c r="E57" s="75"/>
    </row>
    <row r="58" spans="1:7" customFormat="1" ht="24.45" customHeight="1" x14ac:dyDescent="0.35">
      <c r="A58" s="203" t="s">
        <v>74</v>
      </c>
      <c r="B58" s="203"/>
      <c r="C58" s="67"/>
      <c r="D58" s="80" t="s">
        <v>73</v>
      </c>
      <c r="E58" s="75"/>
    </row>
    <row r="59" spans="1:7" customFormat="1" ht="12" customHeight="1" thickBot="1" x14ac:dyDescent="0.35">
      <c r="A59" s="4"/>
      <c r="B59" s="4"/>
      <c r="C59" s="4"/>
      <c r="D59" s="5"/>
      <c r="E59" s="6"/>
    </row>
    <row r="60" spans="1:7" customFormat="1" ht="29.55" customHeight="1" thickBot="1" x14ac:dyDescent="0.35">
      <c r="A60" s="28" t="s">
        <v>75</v>
      </c>
      <c r="B60" s="167" t="s">
        <v>185</v>
      </c>
      <c r="C60" s="220"/>
      <c r="D60" s="220"/>
      <c r="E60" s="221"/>
    </row>
    <row r="61" spans="1:7" customFormat="1" ht="14.55" customHeight="1" x14ac:dyDescent="0.3">
      <c r="A61" s="222" t="s">
        <v>4</v>
      </c>
      <c r="B61" s="223"/>
      <c r="C61" s="68" t="s">
        <v>169</v>
      </c>
      <c r="D61" s="69"/>
      <c r="E61" s="70" t="e">
        <f>E53</f>
        <v>#VALUE!</v>
      </c>
    </row>
    <row r="62" spans="1:7" customFormat="1" ht="14.55" customHeight="1" x14ac:dyDescent="0.3">
      <c r="A62" s="224" t="s">
        <v>76</v>
      </c>
      <c r="B62" s="225"/>
      <c r="C62" s="226" t="s">
        <v>95</v>
      </c>
      <c r="D62" s="227"/>
      <c r="E62" s="76"/>
    </row>
    <row r="63" spans="1:7" customFormat="1" ht="14.55" customHeight="1" thickBot="1" x14ac:dyDescent="0.35">
      <c r="A63" s="228" t="s">
        <v>77</v>
      </c>
      <c r="B63" s="229"/>
      <c r="C63" s="230" t="s">
        <v>78</v>
      </c>
      <c r="D63" s="231"/>
      <c r="E63" s="71" t="e">
        <f>SUM(E61-E62)</f>
        <v>#VALUE!</v>
      </c>
    </row>
    <row r="64" spans="1:7" customFormat="1" ht="15" customHeight="1" thickBot="1" x14ac:dyDescent="0.35">
      <c r="A64" s="72"/>
      <c r="B64" s="72"/>
      <c r="C64" s="73"/>
      <c r="D64" s="73"/>
      <c r="E64" s="74"/>
    </row>
    <row r="65" spans="1:5" customFormat="1" ht="15" customHeight="1" thickBot="1" x14ac:dyDescent="0.35">
      <c r="A65" s="232" t="s">
        <v>79</v>
      </c>
      <c r="B65" s="233"/>
      <c r="C65" s="233"/>
      <c r="D65" s="233"/>
      <c r="E65" s="234"/>
    </row>
    <row r="66" spans="1:5" ht="15.6" x14ac:dyDescent="0.3">
      <c r="A66" s="235" t="s">
        <v>82</v>
      </c>
      <c r="B66" s="236"/>
      <c r="C66" s="78" t="s">
        <v>92</v>
      </c>
      <c r="D66" s="51" t="s">
        <v>83</v>
      </c>
      <c r="E66" s="162" t="s">
        <v>94</v>
      </c>
    </row>
    <row r="67" spans="1:5" ht="15.6" x14ac:dyDescent="0.3">
      <c r="A67" s="237" t="s">
        <v>84</v>
      </c>
      <c r="B67" s="238"/>
      <c r="C67" s="77" t="s">
        <v>93</v>
      </c>
      <c r="D67" s="239" t="s">
        <v>85</v>
      </c>
      <c r="E67" s="240"/>
    </row>
    <row r="68" spans="1:5" ht="15.6" x14ac:dyDescent="0.3">
      <c r="A68" s="241" t="s">
        <v>86</v>
      </c>
      <c r="B68" s="242"/>
      <c r="C68" s="242"/>
      <c r="D68" s="242"/>
      <c r="E68" s="243"/>
    </row>
    <row r="69" spans="1:5" ht="15.6" x14ac:dyDescent="0.3">
      <c r="A69" s="52" t="s">
        <v>87</v>
      </c>
      <c r="B69" s="62" t="str">
        <f>C67</f>
        <v>[Enter Pastor's Name Here]</v>
      </c>
      <c r="C69" s="64" t="s">
        <v>180</v>
      </c>
      <c r="D69" s="53"/>
      <c r="E69" s="54"/>
    </row>
    <row r="70" spans="1:5" ht="15.6" x14ac:dyDescent="0.3">
      <c r="A70" s="52" t="s">
        <v>90</v>
      </c>
      <c r="B70" s="63" t="e">
        <f>E63</f>
        <v>#VALUE!</v>
      </c>
      <c r="C70" s="64" t="s">
        <v>96</v>
      </c>
      <c r="D70" s="63">
        <f>E62</f>
        <v>0</v>
      </c>
      <c r="E70" s="54"/>
    </row>
    <row r="71" spans="1:5" ht="26.55" customHeight="1" thickBot="1" x14ac:dyDescent="0.35">
      <c r="A71" s="218" t="s">
        <v>91</v>
      </c>
      <c r="B71" s="219"/>
      <c r="C71" s="55" t="s">
        <v>88</v>
      </c>
      <c r="D71" s="79" t="s">
        <v>89</v>
      </c>
      <c r="E71" s="50"/>
    </row>
    <row r="72" spans="1:5" ht="28.8" customHeight="1" x14ac:dyDescent="0.3">
      <c r="A72" s="47"/>
      <c r="B72" s="47"/>
      <c r="C72" s="47"/>
      <c r="D72" s="48"/>
      <c r="E72" s="49"/>
    </row>
    <row r="73" spans="1:5" ht="15.6" x14ac:dyDescent="0.3">
      <c r="A73" s="165" t="s">
        <v>173</v>
      </c>
      <c r="B73" s="165"/>
      <c r="C73" s="165"/>
      <c r="D73" s="165"/>
      <c r="E73" s="165"/>
    </row>
    <row r="74" spans="1:5" ht="7.95" customHeight="1" x14ac:dyDescent="0.3">
      <c r="A74" s="47"/>
      <c r="B74" s="47"/>
      <c r="C74" s="47"/>
      <c r="D74" s="48"/>
      <c r="E74" s="49"/>
    </row>
    <row r="75" spans="1:5" ht="15.6" x14ac:dyDescent="0.3">
      <c r="A75" s="165" t="s">
        <v>172</v>
      </c>
      <c r="B75" s="165"/>
      <c r="C75" s="165"/>
      <c r="D75" s="165"/>
      <c r="E75" s="165"/>
    </row>
  </sheetData>
  <sheetProtection sheet="1" objects="1" scenarios="1"/>
  <mergeCells count="75">
    <mergeCell ref="A71:B71"/>
    <mergeCell ref="B60:E60"/>
    <mergeCell ref="A61:B61"/>
    <mergeCell ref="A62:B62"/>
    <mergeCell ref="C62:D62"/>
    <mergeCell ref="A63:B63"/>
    <mergeCell ref="C63:D63"/>
    <mergeCell ref="A65:E65"/>
    <mergeCell ref="A66:B66"/>
    <mergeCell ref="A67:B67"/>
    <mergeCell ref="D67:E67"/>
    <mergeCell ref="A68:E68"/>
    <mergeCell ref="A58:B58"/>
    <mergeCell ref="A48:A49"/>
    <mergeCell ref="B48:B49"/>
    <mergeCell ref="C48:C49"/>
    <mergeCell ref="A50:E50"/>
    <mergeCell ref="A51:A52"/>
    <mergeCell ref="B51:B52"/>
    <mergeCell ref="C51:C52"/>
    <mergeCell ref="A53:A54"/>
    <mergeCell ref="B53:B54"/>
    <mergeCell ref="C53:C54"/>
    <mergeCell ref="A55:E55"/>
    <mergeCell ref="A57:B57"/>
    <mergeCell ref="B47:C47"/>
    <mergeCell ref="B33:C33"/>
    <mergeCell ref="A34:B34"/>
    <mergeCell ref="A35:B35"/>
    <mergeCell ref="A38:A39"/>
    <mergeCell ref="B38:B39"/>
    <mergeCell ref="C38:C39"/>
    <mergeCell ref="A40:A42"/>
    <mergeCell ref="B40:B42"/>
    <mergeCell ref="C40:C42"/>
    <mergeCell ref="A43:A45"/>
    <mergeCell ref="B43:C45"/>
    <mergeCell ref="A36:A37"/>
    <mergeCell ref="B36:B37"/>
    <mergeCell ref="C36:C37"/>
    <mergeCell ref="A28:A29"/>
    <mergeCell ref="B28:B29"/>
    <mergeCell ref="C28:C29"/>
    <mergeCell ref="A30:A31"/>
    <mergeCell ref="B30:B31"/>
    <mergeCell ref="C30:C31"/>
    <mergeCell ref="A23:A25"/>
    <mergeCell ref="B23:B25"/>
    <mergeCell ref="C23:C25"/>
    <mergeCell ref="A26:A27"/>
    <mergeCell ref="B26:B27"/>
    <mergeCell ref="C26:C27"/>
    <mergeCell ref="B17:C17"/>
    <mergeCell ref="A18:A19"/>
    <mergeCell ref="B18:B19"/>
    <mergeCell ref="C18:C19"/>
    <mergeCell ref="A20:A22"/>
    <mergeCell ref="B20:B22"/>
    <mergeCell ref="C20:C22"/>
    <mergeCell ref="A4:E4"/>
    <mergeCell ref="A1:E1"/>
    <mergeCell ref="A73:E73"/>
    <mergeCell ref="A75:E75"/>
    <mergeCell ref="A3:E3"/>
    <mergeCell ref="A6:E6"/>
    <mergeCell ref="B8:C8"/>
    <mergeCell ref="A9:A10"/>
    <mergeCell ref="B9:B10"/>
    <mergeCell ref="C9:C10"/>
    <mergeCell ref="A11:A13"/>
    <mergeCell ref="B11:B13"/>
    <mergeCell ref="C11:C13"/>
    <mergeCell ref="A14:A15"/>
    <mergeCell ref="B14:B15"/>
    <mergeCell ref="C14:C15"/>
  </mergeCells>
  <hyperlinks>
    <hyperlink ref="A4:E4" r:id="rId1" display="Video Tutorial - Watch a tutorial for filling out this worksheet on the Synod website." xr:uid="{635A01C4-3177-4971-A2BC-2A930221498C}"/>
    <hyperlink ref="A3:E3" r:id="rId2" display="Written Guidelines - View the written Compensation Guidelines on the Synod website." xr:uid="{1A029B8F-8243-47A5-BC04-E9B67904CF55}"/>
  </hyperlinks>
  <pageMargins left="0.54" right="0.53" top="0.42" bottom="0.37" header="0.3" footer="0.3"/>
  <pageSetup scale="83" fitToHeight="0" orientation="portrait" r:id="rId3"/>
  <rowBreaks count="1" manualBreakCount="1">
    <brk id="32" max="4" man="1"/>
  </rowBreaks>
  <colBreaks count="2" manualBreakCount="2">
    <brk id="1" max="28" man="1"/>
    <brk id="1" min="32" max="70" man="1"/>
  </colBreaks>
  <drawing r:id="rId4"/>
  <extLst>
    <ext xmlns:x14="http://schemas.microsoft.com/office/spreadsheetml/2009/9/main" uri="{CCE6A557-97BC-4b89-ADB6-D9C93CAAB3DF}">
      <x14:dataValidations xmlns:xm="http://schemas.microsoft.com/office/excel/2006/main" count="3">
        <x14:dataValidation type="list" errorStyle="warning" showInputMessage="1" showErrorMessage="1" errorTitle="Invalid Entry!" error="Please select an option from the list." xr:uid="{537E58CA-5B29-418A-9462-7FD832E1B954}">
          <x14:formula1>
            <xm:f>'Reference Values'!$E$8:$E$11</xm:f>
          </x14:formula1>
          <xm:sqref>E11</xm:sqref>
        </x14:dataValidation>
        <x14:dataValidation type="list" errorStyle="warning" allowBlank="1" showInputMessage="1" showErrorMessage="1" errorTitle="Select yes/no" xr:uid="{9DD57170-7287-47E1-BD14-4028075401AF}">
          <x14:formula1>
            <xm:f>'Reference Values'!$E$15:$E$17</xm:f>
          </x14:formula1>
          <xm:sqref>E23 E40</xm:sqref>
        </x14:dataValidation>
        <x14:dataValidation type="list" allowBlank="1" showInputMessage="1" showErrorMessage="1" xr:uid="{7D0DC513-6874-4D8E-A059-EF0CFE2AAFE5}">
          <x14:formula1>
            <xm:f>'Reference Values'!$L$5:$L$20</xm:f>
          </x14:formula1>
          <xm:sqref>E36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C9670-A21F-4A8F-81A6-4A8D2BD77C26}">
  <sheetPr codeName="Sheet5"/>
  <dimension ref="B1:U409"/>
  <sheetViews>
    <sheetView zoomScale="90" zoomScaleNormal="90" workbookViewId="0">
      <selection activeCell="F15" sqref="F15"/>
    </sheetView>
  </sheetViews>
  <sheetFormatPr defaultColWidth="8.77734375" defaultRowHeight="14.4" x14ac:dyDescent="0.3"/>
  <cols>
    <col min="1" max="1" width="5.77734375" customWidth="1"/>
    <col min="2" max="2" width="21.109375" customWidth="1"/>
    <col min="4" max="4" width="5.77734375" customWidth="1"/>
    <col min="5" max="5" width="19.88671875" customWidth="1"/>
    <col min="6" max="6" width="12.5546875" customWidth="1"/>
    <col min="7" max="7" width="5.77734375" customWidth="1"/>
    <col min="8" max="8" width="8" style="2" customWidth="1"/>
    <col min="9" max="9" width="18.44140625" style="1" customWidth="1"/>
    <col min="10" max="10" width="13.6640625" style="1" customWidth="1"/>
    <col min="11" max="11" width="5.77734375" style="1" customWidth="1"/>
    <col min="12" max="12" width="19.88671875" customWidth="1"/>
    <col min="13" max="13" width="12.5546875" customWidth="1"/>
    <col min="14" max="14" width="5.77734375" customWidth="1"/>
  </cols>
  <sheetData>
    <row r="1" spans="2:21" ht="16.2" customHeight="1" x14ac:dyDescent="0.3"/>
    <row r="2" spans="2:21" ht="19.8" customHeight="1" x14ac:dyDescent="0.3">
      <c r="B2" s="248" t="s">
        <v>171</v>
      </c>
      <c r="C2" s="248"/>
      <c r="D2" s="248"/>
      <c r="E2" s="248"/>
      <c r="F2" s="248"/>
      <c r="G2" s="248"/>
      <c r="H2" s="248"/>
      <c r="I2" s="248"/>
      <c r="J2" s="248"/>
      <c r="K2" s="248"/>
      <c r="L2" s="248"/>
      <c r="M2" s="248"/>
      <c r="N2" s="248"/>
      <c r="O2" s="248"/>
      <c r="P2" s="248"/>
      <c r="Q2" s="248"/>
      <c r="R2" s="248"/>
      <c r="S2" s="248"/>
      <c r="T2" s="248"/>
      <c r="U2" s="248"/>
    </row>
    <row r="3" spans="2:21" ht="16.2" customHeight="1" thickBot="1" x14ac:dyDescent="0.35"/>
    <row r="4" spans="2:21" ht="16.2" thickBot="1" x14ac:dyDescent="0.35">
      <c r="B4" s="244" t="s">
        <v>118</v>
      </c>
      <c r="C4" s="246">
        <f>SUM(C6:C34)</f>
        <v>1.2E-2</v>
      </c>
      <c r="E4" s="82" t="s">
        <v>100</v>
      </c>
      <c r="F4" s="97">
        <f>48500*(1+C4)</f>
        <v>49082</v>
      </c>
      <c r="H4" s="91" t="s">
        <v>57</v>
      </c>
      <c r="I4" s="92" t="s">
        <v>97</v>
      </c>
      <c r="J4" s="93" t="s">
        <v>98</v>
      </c>
      <c r="K4" s="3"/>
      <c r="L4" s="132" t="s">
        <v>145</v>
      </c>
      <c r="M4" s="133"/>
      <c r="O4" s="252" t="s">
        <v>107</v>
      </c>
      <c r="P4" s="253"/>
      <c r="Q4" s="253"/>
      <c r="R4" s="253"/>
      <c r="S4" s="253"/>
      <c r="T4" s="253"/>
      <c r="U4" s="254"/>
    </row>
    <row r="5" spans="2:21" ht="14.4" customHeight="1" thickBot="1" x14ac:dyDescent="0.35">
      <c r="B5" s="245"/>
      <c r="C5" s="247"/>
      <c r="H5" s="98">
        <v>0</v>
      </c>
      <c r="I5" s="99">
        <v>0</v>
      </c>
      <c r="J5" s="100">
        <v>0</v>
      </c>
      <c r="L5" s="134" t="s">
        <v>60</v>
      </c>
      <c r="M5" s="126" t="s">
        <v>64</v>
      </c>
      <c r="O5" s="255" t="s">
        <v>138</v>
      </c>
      <c r="P5" s="256"/>
      <c r="Q5" s="256"/>
      <c r="R5" s="256"/>
      <c r="S5" s="256"/>
      <c r="T5" s="256"/>
      <c r="U5" s="257"/>
    </row>
    <row r="6" spans="2:21" ht="15" customHeight="1" thickBot="1" x14ac:dyDescent="0.35">
      <c r="B6" s="155" t="s">
        <v>137</v>
      </c>
      <c r="C6" s="156">
        <v>1.2E-2</v>
      </c>
      <c r="H6" s="101">
        <f>H5+0.5</f>
        <v>0.5</v>
      </c>
      <c r="I6" s="102">
        <f>SUM(I210*(1+C4))</f>
        <v>885.5</v>
      </c>
      <c r="J6" s="103">
        <f>SUM(J5+I6)</f>
        <v>885.5</v>
      </c>
      <c r="L6" s="127" t="s">
        <v>176</v>
      </c>
      <c r="M6" s="128">
        <v>1</v>
      </c>
      <c r="O6" s="258"/>
      <c r="P6" s="259"/>
      <c r="Q6" s="259"/>
      <c r="R6" s="259"/>
      <c r="S6" s="259"/>
      <c r="T6" s="259"/>
      <c r="U6" s="260"/>
    </row>
    <row r="7" spans="2:21" ht="15" customHeight="1" x14ac:dyDescent="0.3">
      <c r="B7" s="157" t="s">
        <v>136</v>
      </c>
      <c r="C7" s="158"/>
      <c r="E7" s="83" t="s">
        <v>59</v>
      </c>
      <c r="F7" s="84"/>
      <c r="H7" s="101">
        <f t="shared" ref="H7:H70" si="0">H6+0.5</f>
        <v>1</v>
      </c>
      <c r="I7" s="102">
        <f>SUM(I211*(1+(C4/100)))</f>
        <v>859.7970432656</v>
      </c>
      <c r="J7" s="103">
        <f t="shared" ref="J7:J70" si="1">SUM(J6+I7)</f>
        <v>1745.2970432656</v>
      </c>
      <c r="L7" s="127" t="s">
        <v>146</v>
      </c>
      <c r="M7" s="128">
        <v>0.75</v>
      </c>
      <c r="O7" s="258"/>
      <c r="P7" s="259"/>
      <c r="Q7" s="259"/>
      <c r="R7" s="259"/>
      <c r="S7" s="259"/>
      <c r="T7" s="259"/>
      <c r="U7" s="260"/>
    </row>
    <row r="8" spans="2:21" ht="14.4" customHeight="1" x14ac:dyDescent="0.3">
      <c r="B8" s="157" t="s">
        <v>135</v>
      </c>
      <c r="C8" s="158"/>
      <c r="E8" s="109" t="s">
        <v>60</v>
      </c>
      <c r="F8" s="110" t="s">
        <v>64</v>
      </c>
      <c r="H8" s="101">
        <f t="shared" si="0"/>
        <v>1.5</v>
      </c>
      <c r="I8" s="102">
        <f>SUM(I212*(1+(C4/100)))</f>
        <v>844.48908653119997</v>
      </c>
      <c r="J8" s="103">
        <f t="shared" si="1"/>
        <v>2589.7861297968002</v>
      </c>
      <c r="L8" s="135" t="s">
        <v>158</v>
      </c>
      <c r="M8" s="128">
        <v>0.66666666666666596</v>
      </c>
      <c r="O8" s="258"/>
      <c r="P8" s="259"/>
      <c r="Q8" s="259"/>
      <c r="R8" s="259"/>
      <c r="S8" s="259"/>
      <c r="T8" s="259"/>
      <c r="U8" s="260"/>
    </row>
    <row r="9" spans="2:21" ht="15" customHeight="1" x14ac:dyDescent="0.3">
      <c r="B9" s="157" t="s">
        <v>134</v>
      </c>
      <c r="C9" s="158"/>
      <c r="E9" s="107" t="s">
        <v>61</v>
      </c>
      <c r="F9" s="111">
        <v>0</v>
      </c>
      <c r="H9" s="101">
        <f t="shared" si="0"/>
        <v>2</v>
      </c>
      <c r="I9" s="102">
        <f>SUM(I213*(1+(C4/100)))</f>
        <v>829.18112979680006</v>
      </c>
      <c r="J9" s="103">
        <f t="shared" si="1"/>
        <v>3418.9672595936004</v>
      </c>
      <c r="L9" s="127" t="s">
        <v>147</v>
      </c>
      <c r="M9" s="128">
        <v>0.5</v>
      </c>
      <c r="O9" s="258"/>
      <c r="P9" s="259"/>
      <c r="Q9" s="259"/>
      <c r="R9" s="259"/>
      <c r="S9" s="259"/>
      <c r="T9" s="259"/>
      <c r="U9" s="260"/>
    </row>
    <row r="10" spans="2:21" ht="14.4" customHeight="1" x14ac:dyDescent="0.3">
      <c r="B10" s="157" t="s">
        <v>133</v>
      </c>
      <c r="C10" s="158"/>
      <c r="E10" s="107" t="s">
        <v>62</v>
      </c>
      <c r="F10" s="112">
        <f>1500*(1+C4)</f>
        <v>1518</v>
      </c>
      <c r="H10" s="101">
        <f t="shared" si="0"/>
        <v>2.5</v>
      </c>
      <c r="I10" s="102">
        <f>SUM(I214*(1+(C4/100)))</f>
        <v>813.87317306240004</v>
      </c>
      <c r="J10" s="103">
        <f t="shared" si="1"/>
        <v>4232.8404326560003</v>
      </c>
      <c r="L10" s="135" t="s">
        <v>159</v>
      </c>
      <c r="M10" s="128">
        <v>0.33333333333333298</v>
      </c>
      <c r="O10" s="258"/>
      <c r="P10" s="259"/>
      <c r="Q10" s="259"/>
      <c r="R10" s="259"/>
      <c r="S10" s="259"/>
      <c r="T10" s="259"/>
      <c r="U10" s="260"/>
    </row>
    <row r="11" spans="2:21" ht="15" customHeight="1" thickBot="1" x14ac:dyDescent="0.35">
      <c r="B11" s="157" t="s">
        <v>132</v>
      </c>
      <c r="C11" s="158"/>
      <c r="E11" s="108" t="s">
        <v>63</v>
      </c>
      <c r="F11" s="113">
        <f>F10*2</f>
        <v>3036</v>
      </c>
      <c r="H11" s="101">
        <f t="shared" si="0"/>
        <v>3</v>
      </c>
      <c r="I11" s="102">
        <f>SUM(I215*(1+(C4/100)))</f>
        <v>798.56521632800013</v>
      </c>
      <c r="J11" s="103">
        <f t="shared" si="1"/>
        <v>5031.4056489840004</v>
      </c>
      <c r="L11" s="127" t="s">
        <v>148</v>
      </c>
      <c r="M11" s="128">
        <v>0.25</v>
      </c>
      <c r="O11" s="258"/>
      <c r="P11" s="259"/>
      <c r="Q11" s="259"/>
      <c r="R11" s="259"/>
      <c r="S11" s="259"/>
      <c r="T11" s="259"/>
      <c r="U11" s="260"/>
    </row>
    <row r="12" spans="2:21" ht="15" customHeight="1" x14ac:dyDescent="0.3">
      <c r="B12" s="157" t="s">
        <v>131</v>
      </c>
      <c r="C12" s="158"/>
      <c r="H12" s="101">
        <f t="shared" si="0"/>
        <v>3.5</v>
      </c>
      <c r="I12" s="102">
        <f>SUM(I216*(1+(C4/100)))</f>
        <v>783.25725959360011</v>
      </c>
      <c r="J12" s="103">
        <f t="shared" si="1"/>
        <v>5814.6629085776003</v>
      </c>
      <c r="L12" s="129" t="s">
        <v>149</v>
      </c>
      <c r="M12" s="128">
        <v>0.9</v>
      </c>
      <c r="O12" s="258"/>
      <c r="P12" s="259"/>
      <c r="Q12" s="259"/>
      <c r="R12" s="259"/>
      <c r="S12" s="259"/>
      <c r="T12" s="259"/>
      <c r="U12" s="260"/>
    </row>
    <row r="13" spans="2:21" ht="15" customHeight="1" thickBot="1" x14ac:dyDescent="0.35">
      <c r="B13" s="157" t="s">
        <v>130</v>
      </c>
      <c r="C13" s="158"/>
      <c r="H13" s="101">
        <f t="shared" si="0"/>
        <v>4</v>
      </c>
      <c r="I13" s="102">
        <f>SUM(I217*(1+(C4/100)))</f>
        <v>767.9493028592002</v>
      </c>
      <c r="J13" s="103">
        <f t="shared" si="1"/>
        <v>6582.6122114368009</v>
      </c>
      <c r="L13" s="129" t="s">
        <v>150</v>
      </c>
      <c r="M13" s="128">
        <v>0.8</v>
      </c>
      <c r="O13" s="258"/>
      <c r="P13" s="259"/>
      <c r="Q13" s="259"/>
      <c r="R13" s="259"/>
      <c r="S13" s="259"/>
      <c r="T13" s="259"/>
      <c r="U13" s="260"/>
    </row>
    <row r="14" spans="2:21" ht="14.4" customHeight="1" x14ac:dyDescent="0.3">
      <c r="B14" s="157" t="s">
        <v>129</v>
      </c>
      <c r="C14" s="158"/>
      <c r="E14" s="83" t="s">
        <v>66</v>
      </c>
      <c r="F14" s="84"/>
      <c r="H14" s="101">
        <f t="shared" si="0"/>
        <v>4.5</v>
      </c>
      <c r="I14" s="102">
        <f>SUM(I218*(1+(C4/100)))</f>
        <v>752.64134612480018</v>
      </c>
      <c r="J14" s="103">
        <f t="shared" si="1"/>
        <v>7335.2535575616012</v>
      </c>
      <c r="L14" s="129" t="s">
        <v>151</v>
      </c>
      <c r="M14" s="128">
        <v>0.7</v>
      </c>
      <c r="O14" s="258"/>
      <c r="P14" s="259"/>
      <c r="Q14" s="259"/>
      <c r="R14" s="259"/>
      <c r="S14" s="259"/>
      <c r="T14" s="259"/>
      <c r="U14" s="260"/>
    </row>
    <row r="15" spans="2:21" ht="15" customHeight="1" x14ac:dyDescent="0.3">
      <c r="B15" s="157" t="s">
        <v>128</v>
      </c>
      <c r="C15" s="158"/>
      <c r="E15" s="109" t="s">
        <v>60</v>
      </c>
      <c r="F15" s="110" t="s">
        <v>64</v>
      </c>
      <c r="H15" s="101">
        <f t="shared" si="0"/>
        <v>5</v>
      </c>
      <c r="I15" s="102">
        <f>SUM(I219*(1+(C4/100)))</f>
        <v>737.33338939040027</v>
      </c>
      <c r="J15" s="103">
        <f t="shared" si="1"/>
        <v>8072.5869469520012</v>
      </c>
      <c r="L15" s="129" t="s">
        <v>152</v>
      </c>
      <c r="M15" s="128">
        <v>0.6</v>
      </c>
      <c r="O15" s="258"/>
      <c r="P15" s="259"/>
      <c r="Q15" s="259"/>
      <c r="R15" s="259"/>
      <c r="S15" s="259"/>
      <c r="T15" s="259"/>
      <c r="U15" s="260"/>
    </row>
    <row r="16" spans="2:21" ht="14.4" customHeight="1" x14ac:dyDescent="0.3">
      <c r="B16" s="157" t="s">
        <v>127</v>
      </c>
      <c r="C16" s="158"/>
      <c r="E16" s="107" t="s">
        <v>67</v>
      </c>
      <c r="F16" s="114">
        <v>3</v>
      </c>
      <c r="H16" s="101">
        <f t="shared" si="0"/>
        <v>5.5</v>
      </c>
      <c r="I16" s="102">
        <f>SUM(I220*(1+(C4/100)))</f>
        <v>722.02543265600025</v>
      </c>
      <c r="J16" s="103">
        <f t="shared" si="1"/>
        <v>8794.612379608001</v>
      </c>
      <c r="L16" s="129" t="s">
        <v>153</v>
      </c>
      <c r="M16" s="128">
        <v>0.5</v>
      </c>
      <c r="O16" s="258"/>
      <c r="P16" s="259"/>
      <c r="Q16" s="259"/>
      <c r="R16" s="259"/>
      <c r="S16" s="259"/>
      <c r="T16" s="259"/>
      <c r="U16" s="260"/>
    </row>
    <row r="17" spans="2:21" ht="15" customHeight="1" thickBot="1" x14ac:dyDescent="0.35">
      <c r="B17" s="157" t="s">
        <v>126</v>
      </c>
      <c r="C17" s="158"/>
      <c r="E17" s="108" t="s">
        <v>68</v>
      </c>
      <c r="F17" s="115">
        <v>0</v>
      </c>
      <c r="H17" s="101">
        <f t="shared" si="0"/>
        <v>6</v>
      </c>
      <c r="I17" s="102">
        <f>SUM(I221*(1+(C4/100)))</f>
        <v>706.71747592160034</v>
      </c>
      <c r="J17" s="103">
        <f t="shared" si="1"/>
        <v>9501.3298555296005</v>
      </c>
      <c r="L17" s="129" t="s">
        <v>154</v>
      </c>
      <c r="M17" s="128">
        <v>0.4</v>
      </c>
      <c r="O17" s="258"/>
      <c r="P17" s="259"/>
      <c r="Q17" s="259"/>
      <c r="R17" s="259"/>
      <c r="S17" s="259"/>
      <c r="T17" s="259"/>
      <c r="U17" s="260"/>
    </row>
    <row r="18" spans="2:21" ht="15" customHeight="1" x14ac:dyDescent="0.3">
      <c r="B18" s="157" t="s">
        <v>125</v>
      </c>
      <c r="C18" s="158"/>
      <c r="H18" s="101">
        <f t="shared" si="0"/>
        <v>6.5</v>
      </c>
      <c r="I18" s="102">
        <f>SUM(I222*(1+(C4/100)))</f>
        <v>691.40951918720032</v>
      </c>
      <c r="J18" s="103">
        <f t="shared" si="1"/>
        <v>10192.739374716801</v>
      </c>
      <c r="L18" s="129" t="s">
        <v>155</v>
      </c>
      <c r="M18" s="128">
        <v>0.3</v>
      </c>
      <c r="O18" s="258"/>
      <c r="P18" s="259"/>
      <c r="Q18" s="259"/>
      <c r="R18" s="259"/>
      <c r="S18" s="259"/>
      <c r="T18" s="259"/>
      <c r="U18" s="260"/>
    </row>
    <row r="19" spans="2:21" ht="15" customHeight="1" thickBot="1" x14ac:dyDescent="0.35">
      <c r="B19" s="157" t="s">
        <v>124</v>
      </c>
      <c r="C19" s="158"/>
      <c r="H19" s="101">
        <f t="shared" si="0"/>
        <v>7</v>
      </c>
      <c r="I19" s="102">
        <f>SUM(I223*(1+(C4/100)))</f>
        <v>676.10156245280041</v>
      </c>
      <c r="J19" s="103">
        <f t="shared" si="1"/>
        <v>10868.840937169602</v>
      </c>
      <c r="L19" s="129" t="s">
        <v>156</v>
      </c>
      <c r="M19" s="128">
        <v>0.2</v>
      </c>
      <c r="O19" s="258"/>
      <c r="P19" s="259"/>
      <c r="Q19" s="259"/>
      <c r="R19" s="259"/>
      <c r="S19" s="259"/>
      <c r="T19" s="259"/>
      <c r="U19" s="260"/>
    </row>
    <row r="20" spans="2:21" ht="15" thickBot="1" x14ac:dyDescent="0.35">
      <c r="B20" s="157" t="s">
        <v>123</v>
      </c>
      <c r="C20" s="158"/>
      <c r="E20" s="83" t="s">
        <v>103</v>
      </c>
      <c r="F20" s="84"/>
      <c r="H20" s="101">
        <f t="shared" si="0"/>
        <v>7.5</v>
      </c>
      <c r="I20" s="102">
        <f>SUM(I224*(1+(C4/100)))</f>
        <v>660.79360571840039</v>
      </c>
      <c r="J20" s="103">
        <f t="shared" si="1"/>
        <v>11529.634542888001</v>
      </c>
      <c r="L20" s="130" t="s">
        <v>157</v>
      </c>
      <c r="M20" s="131">
        <v>0.1</v>
      </c>
      <c r="O20" s="261"/>
      <c r="P20" s="262"/>
      <c r="Q20" s="262"/>
      <c r="R20" s="262"/>
      <c r="S20" s="262"/>
      <c r="T20" s="262"/>
      <c r="U20" s="263"/>
    </row>
    <row r="21" spans="2:21" x14ac:dyDescent="0.3">
      <c r="B21" s="157" t="s">
        <v>122</v>
      </c>
      <c r="C21" s="158"/>
      <c r="E21" s="109" t="s">
        <v>60</v>
      </c>
      <c r="F21" s="110" t="s">
        <v>64</v>
      </c>
      <c r="H21" s="101">
        <f t="shared" si="0"/>
        <v>8</v>
      </c>
      <c r="I21" s="102">
        <f>SUM(I225*(1+(C4/100)))</f>
        <v>645.48564898400048</v>
      </c>
      <c r="J21" s="103">
        <f t="shared" si="1"/>
        <v>12175.120191872002</v>
      </c>
    </row>
    <row r="22" spans="2:21" x14ac:dyDescent="0.3">
      <c r="B22" s="157" t="s">
        <v>121</v>
      </c>
      <c r="C22" s="158"/>
      <c r="E22" s="107" t="s">
        <v>67</v>
      </c>
      <c r="F22" s="121" t="e">
        <f>-SUM('Rostered Leader'!E38*0.3)</f>
        <v>#VALUE!</v>
      </c>
      <c r="H22" s="101">
        <f t="shared" si="0"/>
        <v>8.5</v>
      </c>
      <c r="I22" s="102">
        <f>SUM(I226*(1+(C4/100)))</f>
        <v>630.17769224960045</v>
      </c>
      <c r="J22" s="103">
        <f t="shared" si="1"/>
        <v>12805.297884121603</v>
      </c>
    </row>
    <row r="23" spans="2:21" ht="15" thickBot="1" x14ac:dyDescent="0.35">
      <c r="B23" s="157" t="s">
        <v>120</v>
      </c>
      <c r="C23" s="158"/>
      <c r="E23" s="108" t="s">
        <v>68</v>
      </c>
      <c r="F23" s="116">
        <v>0</v>
      </c>
      <c r="H23" s="101">
        <f t="shared" si="0"/>
        <v>9</v>
      </c>
      <c r="I23" s="102">
        <f>SUM(I227*(1+(C4/100)))</f>
        <v>614.86973551520055</v>
      </c>
      <c r="J23" s="103">
        <f t="shared" si="1"/>
        <v>13420.167619636803</v>
      </c>
      <c r="L23" s="117"/>
      <c r="M23" s="119" t="s">
        <v>143</v>
      </c>
    </row>
    <row r="24" spans="2:21" x14ac:dyDescent="0.3">
      <c r="B24" s="157" t="s">
        <v>119</v>
      </c>
      <c r="C24" s="158"/>
      <c r="H24" s="101">
        <f t="shared" si="0"/>
        <v>9.5</v>
      </c>
      <c r="I24" s="102">
        <f>SUM(I228*(1+(C4/100)))</f>
        <v>599.56177878080052</v>
      </c>
      <c r="J24" s="103">
        <f t="shared" si="1"/>
        <v>14019.729398417603</v>
      </c>
      <c r="M24" s="118" t="s">
        <v>140</v>
      </c>
    </row>
    <row r="25" spans="2:21" x14ac:dyDescent="0.3">
      <c r="B25" s="157" t="s">
        <v>117</v>
      </c>
      <c r="C25" s="158"/>
      <c r="H25" s="101">
        <f t="shared" si="0"/>
        <v>10</v>
      </c>
      <c r="I25" s="102">
        <f>SUM(I229*(1+(C4/100)))</f>
        <v>584.25382204640061</v>
      </c>
      <c r="J25" s="103">
        <f t="shared" si="1"/>
        <v>14603.983220464004</v>
      </c>
    </row>
    <row r="26" spans="2:21" x14ac:dyDescent="0.3">
      <c r="B26" s="157" t="s">
        <v>116</v>
      </c>
      <c r="C26" s="158"/>
      <c r="H26" s="101">
        <f t="shared" si="0"/>
        <v>10.5</v>
      </c>
      <c r="I26" s="102">
        <f>SUM(I230*(1+(C4/100)))</f>
        <v>568.94586531200071</v>
      </c>
      <c r="J26" s="103">
        <f t="shared" si="1"/>
        <v>15172.929085776004</v>
      </c>
      <c r="L26" s="120"/>
      <c r="M26" s="119" t="s">
        <v>141</v>
      </c>
    </row>
    <row r="27" spans="2:21" x14ac:dyDescent="0.3">
      <c r="B27" s="157" t="s">
        <v>115</v>
      </c>
      <c r="C27" s="158"/>
      <c r="H27" s="101">
        <f t="shared" si="0"/>
        <v>11</v>
      </c>
      <c r="I27" s="102">
        <f>SUM(I231*(1+(C4/100)))</f>
        <v>553.63790857760068</v>
      </c>
      <c r="J27" s="103">
        <f t="shared" si="1"/>
        <v>15726.566994353605</v>
      </c>
      <c r="M27" s="118" t="s">
        <v>140</v>
      </c>
    </row>
    <row r="28" spans="2:21" x14ac:dyDescent="0.3">
      <c r="B28" s="157" t="s">
        <v>114</v>
      </c>
      <c r="C28" s="158"/>
      <c r="H28" s="101">
        <f t="shared" si="0"/>
        <v>11.5</v>
      </c>
      <c r="I28" s="102">
        <f>SUM(I232*(1+(C4/100)))</f>
        <v>538.32995184320077</v>
      </c>
      <c r="J28" s="103">
        <f t="shared" si="1"/>
        <v>16264.896946196806</v>
      </c>
    </row>
    <row r="29" spans="2:21" x14ac:dyDescent="0.3">
      <c r="B29" s="157" t="s">
        <v>113</v>
      </c>
      <c r="C29" s="158"/>
      <c r="H29" s="101">
        <f t="shared" si="0"/>
        <v>12</v>
      </c>
      <c r="I29" s="102">
        <f>SUM(I233*(1+(C4/100)))</f>
        <v>523.02199510880075</v>
      </c>
      <c r="J29" s="103">
        <f t="shared" si="1"/>
        <v>16787.918941305608</v>
      </c>
      <c r="L29" s="122"/>
      <c r="M29" s="119" t="s">
        <v>144</v>
      </c>
    </row>
    <row r="30" spans="2:21" x14ac:dyDescent="0.3">
      <c r="B30" s="157" t="s">
        <v>112</v>
      </c>
      <c r="C30" s="158"/>
      <c r="H30" s="101">
        <f t="shared" si="0"/>
        <v>12.5</v>
      </c>
      <c r="I30" s="102">
        <f>SUM(I234*(1+(C4/100)))</f>
        <v>507.71403837440073</v>
      </c>
      <c r="J30" s="103">
        <f t="shared" si="1"/>
        <v>17295.632979680009</v>
      </c>
      <c r="M30" s="118" t="s">
        <v>142</v>
      </c>
    </row>
    <row r="31" spans="2:21" x14ac:dyDescent="0.3">
      <c r="B31" s="157" t="s">
        <v>111</v>
      </c>
      <c r="C31" s="158"/>
      <c r="H31" s="101">
        <f t="shared" si="0"/>
        <v>13</v>
      </c>
      <c r="I31" s="102">
        <f>SUM(I235*(1+(C4/100)))</f>
        <v>492.40608164000071</v>
      </c>
      <c r="J31" s="103">
        <f t="shared" si="1"/>
        <v>17788.039061320011</v>
      </c>
    </row>
    <row r="32" spans="2:21" x14ac:dyDescent="0.3">
      <c r="B32" s="157" t="s">
        <v>110</v>
      </c>
      <c r="C32" s="158"/>
      <c r="H32" s="101">
        <f t="shared" si="0"/>
        <v>13.5</v>
      </c>
      <c r="I32" s="102">
        <f>SUM(I236*(1+(C4/100)))</f>
        <v>477.09812490560068</v>
      </c>
      <c r="J32" s="103">
        <f t="shared" si="1"/>
        <v>18265.137186225613</v>
      </c>
    </row>
    <row r="33" spans="2:10" x14ac:dyDescent="0.3">
      <c r="B33" s="157" t="s">
        <v>109</v>
      </c>
      <c r="C33" s="158"/>
      <c r="H33" s="101">
        <f t="shared" si="0"/>
        <v>14</v>
      </c>
      <c r="I33" s="102">
        <f>SUM(I237*(1+(C4/100)))</f>
        <v>461.79016817120066</v>
      </c>
      <c r="J33" s="103">
        <f t="shared" si="1"/>
        <v>18726.927354396812</v>
      </c>
    </row>
    <row r="34" spans="2:10" ht="15" thickBot="1" x14ac:dyDescent="0.35">
      <c r="B34" s="159" t="s">
        <v>108</v>
      </c>
      <c r="C34" s="160"/>
      <c r="H34" s="101">
        <f t="shared" si="0"/>
        <v>14.5</v>
      </c>
      <c r="I34" s="102">
        <f>SUM(I238*(1+(C4/100)))</f>
        <v>446.48221143680064</v>
      </c>
      <c r="J34" s="103">
        <f t="shared" si="1"/>
        <v>19173.409565833612</v>
      </c>
    </row>
    <row r="35" spans="2:10" x14ac:dyDescent="0.3">
      <c r="B35" s="152"/>
      <c r="C35" s="153"/>
      <c r="H35" s="101">
        <f t="shared" si="0"/>
        <v>15</v>
      </c>
      <c r="I35" s="102">
        <f>SUM(I239*(1+(C4/100)))</f>
        <v>431.17425470240067</v>
      </c>
      <c r="J35" s="103">
        <f t="shared" si="1"/>
        <v>19604.583820536012</v>
      </c>
    </row>
    <row r="36" spans="2:10" x14ac:dyDescent="0.3">
      <c r="B36" s="152"/>
      <c r="C36" s="153"/>
      <c r="H36" s="101">
        <f t="shared" si="0"/>
        <v>15.5</v>
      </c>
      <c r="I36" s="102">
        <f>SUM(I240*(1+(C4/100)))</f>
        <v>415.86629796800065</v>
      </c>
      <c r="J36" s="103">
        <f t="shared" si="1"/>
        <v>20020.450118504014</v>
      </c>
    </row>
    <row r="37" spans="2:10" x14ac:dyDescent="0.3">
      <c r="B37" s="152"/>
      <c r="C37" s="153"/>
      <c r="H37" s="101">
        <f t="shared" si="0"/>
        <v>16</v>
      </c>
      <c r="I37" s="102">
        <f>SUM(I241*(1+(C4/100)))</f>
        <v>400.55834123360063</v>
      </c>
      <c r="J37" s="103">
        <f t="shared" si="1"/>
        <v>20421.008459737615</v>
      </c>
    </row>
    <row r="38" spans="2:10" x14ac:dyDescent="0.3">
      <c r="B38" s="152"/>
      <c r="C38" s="153"/>
      <c r="H38" s="101">
        <f t="shared" si="0"/>
        <v>16.5</v>
      </c>
      <c r="I38" s="102">
        <f>SUM(I242*(1+(C4/100)))</f>
        <v>385.25038449920061</v>
      </c>
      <c r="J38" s="103">
        <f t="shared" si="1"/>
        <v>20806.258844236814</v>
      </c>
    </row>
    <row r="39" spans="2:10" x14ac:dyDescent="0.3">
      <c r="B39" s="154"/>
      <c r="C39" s="153"/>
      <c r="H39" s="101">
        <f t="shared" si="0"/>
        <v>17</v>
      </c>
      <c r="I39" s="102">
        <f>SUM(I243*(1+(C4/100)))</f>
        <v>369.94242776480058</v>
      </c>
      <c r="J39" s="103">
        <f t="shared" si="1"/>
        <v>21176.201272001614</v>
      </c>
    </row>
    <row r="40" spans="2:10" x14ac:dyDescent="0.3">
      <c r="B40" s="154"/>
      <c r="C40" s="153"/>
      <c r="H40" s="101">
        <f t="shared" si="0"/>
        <v>17.5</v>
      </c>
      <c r="I40" s="102">
        <f>SUM(I244*(1+(C4/100)))</f>
        <v>354.63447103040056</v>
      </c>
      <c r="J40" s="103">
        <f t="shared" si="1"/>
        <v>21530.835743032014</v>
      </c>
    </row>
    <row r="41" spans="2:10" x14ac:dyDescent="0.3">
      <c r="B41" s="154"/>
      <c r="C41" s="153"/>
      <c r="H41" s="101">
        <f t="shared" si="0"/>
        <v>18</v>
      </c>
      <c r="I41" s="102">
        <f>SUM(I245*(1+(C4/100)))</f>
        <v>339.32651429600054</v>
      </c>
      <c r="J41" s="103">
        <f t="shared" si="1"/>
        <v>21870.162257328015</v>
      </c>
    </row>
    <row r="42" spans="2:10" x14ac:dyDescent="0.3">
      <c r="B42" s="154"/>
      <c r="C42" s="153"/>
      <c r="H42" s="101">
        <f t="shared" si="0"/>
        <v>18.5</v>
      </c>
      <c r="I42" s="102">
        <f>SUM(I246*(1+(C4/100)))</f>
        <v>324.01855756160052</v>
      </c>
      <c r="J42" s="103">
        <f t="shared" si="1"/>
        <v>22194.180814889616</v>
      </c>
    </row>
    <row r="43" spans="2:10" x14ac:dyDescent="0.3">
      <c r="B43" s="154"/>
      <c r="C43" s="153"/>
      <c r="H43" s="101">
        <f t="shared" si="0"/>
        <v>19</v>
      </c>
      <c r="I43" s="102">
        <f>SUM(I247*(1+(C4/100)))</f>
        <v>308.71060082720049</v>
      </c>
      <c r="J43" s="103">
        <f t="shared" si="1"/>
        <v>22502.891415716818</v>
      </c>
    </row>
    <row r="44" spans="2:10" x14ac:dyDescent="0.3">
      <c r="B44" s="154"/>
      <c r="C44" s="153"/>
      <c r="H44" s="101">
        <f t="shared" si="0"/>
        <v>19.5</v>
      </c>
      <c r="I44" s="102">
        <f>SUM(I248*(1+(C4/100)))</f>
        <v>293.40264409280047</v>
      </c>
      <c r="J44" s="103">
        <f t="shared" si="1"/>
        <v>22796.294059809617</v>
      </c>
    </row>
    <row r="45" spans="2:10" x14ac:dyDescent="0.3">
      <c r="B45" s="154"/>
      <c r="C45" s="153"/>
      <c r="H45" s="101">
        <f t="shared" si="0"/>
        <v>20</v>
      </c>
      <c r="I45" s="102">
        <f>SUM(I249*(1+(C4/100)))</f>
        <v>278.09468735840045</v>
      </c>
      <c r="J45" s="103">
        <f t="shared" si="1"/>
        <v>23074.388747168017</v>
      </c>
    </row>
    <row r="46" spans="2:10" x14ac:dyDescent="0.3">
      <c r="B46" s="154"/>
      <c r="C46" s="153"/>
      <c r="H46" s="101">
        <f t="shared" si="0"/>
        <v>20.5</v>
      </c>
      <c r="I46" s="102">
        <f>SUM(I250*(1+(C4/100)))</f>
        <v>262.78673062400043</v>
      </c>
      <c r="J46" s="103">
        <f t="shared" si="1"/>
        <v>23337.175477792018</v>
      </c>
    </row>
    <row r="47" spans="2:10" x14ac:dyDescent="0.3">
      <c r="B47" s="154"/>
      <c r="C47" s="153"/>
      <c r="H47" s="101">
        <f t="shared" si="0"/>
        <v>21</v>
      </c>
      <c r="I47" s="102">
        <f>SUM(I251*(1+(C4/100)))</f>
        <v>247.47877388960043</v>
      </c>
      <c r="J47" s="103">
        <f t="shared" si="1"/>
        <v>23584.654251681619</v>
      </c>
    </row>
    <row r="48" spans="2:10" x14ac:dyDescent="0.3">
      <c r="B48" s="154"/>
      <c r="C48" s="153"/>
      <c r="H48" s="101">
        <f t="shared" si="0"/>
        <v>21.5</v>
      </c>
      <c r="I48" s="102">
        <f>SUM(I252*(1+(C4/100)))</f>
        <v>232.17081715520044</v>
      </c>
      <c r="J48" s="103">
        <f t="shared" si="1"/>
        <v>23816.825068836821</v>
      </c>
    </row>
    <row r="49" spans="2:10" x14ac:dyDescent="0.3">
      <c r="B49" s="154"/>
      <c r="C49" s="153"/>
      <c r="H49" s="101">
        <f t="shared" si="0"/>
        <v>22</v>
      </c>
      <c r="I49" s="102">
        <f>SUM(I253*(1+(C4/100)))</f>
        <v>216.86286042080044</v>
      </c>
      <c r="J49" s="103">
        <f t="shared" si="1"/>
        <v>24033.68792925762</v>
      </c>
    </row>
    <row r="50" spans="2:10" x14ac:dyDescent="0.3">
      <c r="B50" s="154"/>
      <c r="C50" s="153"/>
      <c r="H50" s="101">
        <f t="shared" si="0"/>
        <v>22.5</v>
      </c>
      <c r="I50" s="102">
        <f>SUM(I254*(1+(C4/100)))</f>
        <v>201.55490368640048</v>
      </c>
      <c r="J50" s="103">
        <f t="shared" si="1"/>
        <v>24235.242832944019</v>
      </c>
    </row>
    <row r="51" spans="2:10" x14ac:dyDescent="0.3">
      <c r="B51" s="154"/>
      <c r="C51" s="153"/>
      <c r="H51" s="101">
        <f t="shared" si="0"/>
        <v>23</v>
      </c>
      <c r="I51" s="102">
        <f>SUM(I255*(1+(C4/100)))</f>
        <v>186.24694695200048</v>
      </c>
      <c r="J51" s="103">
        <f t="shared" si="1"/>
        <v>24421.489779896019</v>
      </c>
    </row>
    <row r="52" spans="2:10" x14ac:dyDescent="0.3">
      <c r="B52" s="154"/>
      <c r="C52" s="153"/>
      <c r="H52" s="101">
        <f t="shared" si="0"/>
        <v>23.5</v>
      </c>
      <c r="I52" s="102">
        <f>SUM(I256*(1+(C4/100)))</f>
        <v>170.93899021760049</v>
      </c>
      <c r="J52" s="103">
        <f t="shared" si="1"/>
        <v>24592.42877011362</v>
      </c>
    </row>
    <row r="53" spans="2:10" x14ac:dyDescent="0.3">
      <c r="B53" s="154"/>
      <c r="C53" s="153"/>
      <c r="H53" s="101">
        <f t="shared" si="0"/>
        <v>24</v>
      </c>
      <c r="I53" s="102">
        <f>SUM(I257*(1+(C4/100)))</f>
        <v>155.6310334832005</v>
      </c>
      <c r="J53" s="103">
        <f t="shared" si="1"/>
        <v>24748.059803596821</v>
      </c>
    </row>
    <row r="54" spans="2:10" x14ac:dyDescent="0.3">
      <c r="B54" s="154"/>
      <c r="C54" s="153"/>
      <c r="H54" s="101">
        <f t="shared" si="0"/>
        <v>24.5</v>
      </c>
      <c r="I54" s="102">
        <f>SUM(I258*(1+(C4/100)))</f>
        <v>140.3230767488005</v>
      </c>
      <c r="J54" s="103">
        <f t="shared" si="1"/>
        <v>24888.382880345624</v>
      </c>
    </row>
    <row r="55" spans="2:10" x14ac:dyDescent="0.3">
      <c r="B55" s="154"/>
      <c r="C55" s="153"/>
      <c r="H55" s="101">
        <f t="shared" si="0"/>
        <v>25</v>
      </c>
      <c r="I55" s="102">
        <f>SUM(I259*(1+(C4/100)))</f>
        <v>125.01512001440051</v>
      </c>
      <c r="J55" s="103">
        <f t="shared" si="1"/>
        <v>25013.398000360023</v>
      </c>
    </row>
    <row r="56" spans="2:10" x14ac:dyDescent="0.3">
      <c r="B56" s="154"/>
      <c r="C56" s="153"/>
      <c r="H56" s="101">
        <f t="shared" si="0"/>
        <v>25.5</v>
      </c>
      <c r="I56" s="102">
        <f>I55</f>
        <v>125.01512001440051</v>
      </c>
      <c r="J56" s="103">
        <f t="shared" si="1"/>
        <v>25138.413120374422</v>
      </c>
    </row>
    <row r="57" spans="2:10" x14ac:dyDescent="0.3">
      <c r="B57" s="154"/>
      <c r="C57" s="153"/>
      <c r="H57" s="101">
        <f t="shared" si="0"/>
        <v>26</v>
      </c>
      <c r="I57" s="102">
        <f t="shared" ref="I57:I120" si="2">I56</f>
        <v>125.01512001440051</v>
      </c>
      <c r="J57" s="103">
        <f t="shared" si="1"/>
        <v>25263.428240388821</v>
      </c>
    </row>
    <row r="58" spans="2:10" x14ac:dyDescent="0.3">
      <c r="B58" s="154"/>
      <c r="C58" s="153"/>
      <c r="H58" s="101">
        <f t="shared" si="0"/>
        <v>26.5</v>
      </c>
      <c r="I58" s="102">
        <f t="shared" si="2"/>
        <v>125.01512001440051</v>
      </c>
      <c r="J58" s="103">
        <f t="shared" si="1"/>
        <v>25388.44336040322</v>
      </c>
    </row>
    <row r="59" spans="2:10" x14ac:dyDescent="0.3">
      <c r="B59" s="154"/>
      <c r="C59" s="153"/>
      <c r="H59" s="101">
        <f t="shared" si="0"/>
        <v>27</v>
      </c>
      <c r="I59" s="102">
        <f t="shared" si="2"/>
        <v>125.01512001440051</v>
      </c>
      <c r="J59" s="103">
        <f t="shared" si="1"/>
        <v>25513.458480417619</v>
      </c>
    </row>
    <row r="60" spans="2:10" x14ac:dyDescent="0.3">
      <c r="B60" s="154"/>
      <c r="C60" s="153"/>
      <c r="H60" s="101">
        <f t="shared" si="0"/>
        <v>27.5</v>
      </c>
      <c r="I60" s="102">
        <f t="shared" si="2"/>
        <v>125.01512001440051</v>
      </c>
      <c r="J60" s="103">
        <f t="shared" si="1"/>
        <v>25638.473600432018</v>
      </c>
    </row>
    <row r="61" spans="2:10" x14ac:dyDescent="0.3">
      <c r="B61" s="154"/>
      <c r="C61" s="153"/>
      <c r="H61" s="101">
        <f t="shared" si="0"/>
        <v>28</v>
      </c>
      <c r="I61" s="102">
        <f t="shared" si="2"/>
        <v>125.01512001440051</v>
      </c>
      <c r="J61" s="103">
        <f t="shared" si="1"/>
        <v>25763.488720446418</v>
      </c>
    </row>
    <row r="62" spans="2:10" x14ac:dyDescent="0.3">
      <c r="B62" s="154"/>
      <c r="C62" s="153"/>
      <c r="H62" s="101">
        <f t="shared" si="0"/>
        <v>28.5</v>
      </c>
      <c r="I62" s="102">
        <f t="shared" si="2"/>
        <v>125.01512001440051</v>
      </c>
      <c r="J62" s="103">
        <f t="shared" si="1"/>
        <v>25888.503840460817</v>
      </c>
    </row>
    <row r="63" spans="2:10" x14ac:dyDescent="0.3">
      <c r="B63" s="154"/>
      <c r="C63" s="153"/>
      <c r="H63" s="101">
        <f t="shared" si="0"/>
        <v>29</v>
      </c>
      <c r="I63" s="102">
        <f t="shared" si="2"/>
        <v>125.01512001440051</v>
      </c>
      <c r="J63" s="103">
        <f t="shared" si="1"/>
        <v>26013.518960475216</v>
      </c>
    </row>
    <row r="64" spans="2:10" x14ac:dyDescent="0.3">
      <c r="B64" s="154"/>
      <c r="C64" s="153"/>
      <c r="H64" s="101">
        <f t="shared" si="0"/>
        <v>29.5</v>
      </c>
      <c r="I64" s="102">
        <f t="shared" si="2"/>
        <v>125.01512001440051</v>
      </c>
      <c r="J64" s="103">
        <f t="shared" si="1"/>
        <v>26138.534080489615</v>
      </c>
    </row>
    <row r="65" spans="2:10" x14ac:dyDescent="0.3">
      <c r="B65" s="154"/>
      <c r="C65" s="153"/>
      <c r="H65" s="101">
        <f t="shared" si="0"/>
        <v>30</v>
      </c>
      <c r="I65" s="102">
        <f t="shared" si="2"/>
        <v>125.01512001440051</v>
      </c>
      <c r="J65" s="103">
        <f t="shared" si="1"/>
        <v>26263.549200504014</v>
      </c>
    </row>
    <row r="66" spans="2:10" x14ac:dyDescent="0.3">
      <c r="B66" s="154"/>
      <c r="C66" s="153"/>
      <c r="H66" s="101">
        <f t="shared" si="0"/>
        <v>30.5</v>
      </c>
      <c r="I66" s="102">
        <f t="shared" si="2"/>
        <v>125.01512001440051</v>
      </c>
      <c r="J66" s="103">
        <f t="shared" si="1"/>
        <v>26388.564320518413</v>
      </c>
    </row>
    <row r="67" spans="2:10" x14ac:dyDescent="0.3">
      <c r="B67" s="154"/>
      <c r="C67" s="153"/>
      <c r="H67" s="101">
        <f t="shared" si="0"/>
        <v>31</v>
      </c>
      <c r="I67" s="102">
        <f t="shared" si="2"/>
        <v>125.01512001440051</v>
      </c>
      <c r="J67" s="103">
        <f t="shared" si="1"/>
        <v>26513.579440532812</v>
      </c>
    </row>
    <row r="68" spans="2:10" x14ac:dyDescent="0.3">
      <c r="B68" s="154"/>
      <c r="C68" s="153"/>
      <c r="H68" s="101">
        <f t="shared" si="0"/>
        <v>31.5</v>
      </c>
      <c r="I68" s="102">
        <f t="shared" si="2"/>
        <v>125.01512001440051</v>
      </c>
      <c r="J68" s="103">
        <f t="shared" si="1"/>
        <v>26638.594560547212</v>
      </c>
    </row>
    <row r="69" spans="2:10" x14ac:dyDescent="0.3">
      <c r="B69" s="154"/>
      <c r="C69" s="153"/>
      <c r="H69" s="101">
        <f t="shared" si="0"/>
        <v>32</v>
      </c>
      <c r="I69" s="102">
        <f t="shared" si="2"/>
        <v>125.01512001440051</v>
      </c>
      <c r="J69" s="103">
        <f t="shared" si="1"/>
        <v>26763.609680561611</v>
      </c>
    </row>
    <row r="70" spans="2:10" x14ac:dyDescent="0.3">
      <c r="B70" s="154"/>
      <c r="C70" s="153"/>
      <c r="H70" s="101">
        <f t="shared" si="0"/>
        <v>32.5</v>
      </c>
      <c r="I70" s="102">
        <f t="shared" si="2"/>
        <v>125.01512001440051</v>
      </c>
      <c r="J70" s="103">
        <f t="shared" si="1"/>
        <v>26888.62480057601</v>
      </c>
    </row>
    <row r="71" spans="2:10" x14ac:dyDescent="0.3">
      <c r="B71" s="154"/>
      <c r="C71" s="153"/>
      <c r="H71" s="101">
        <f t="shared" ref="H71:H134" si="3">H70+0.5</f>
        <v>33</v>
      </c>
      <c r="I71" s="102">
        <f t="shared" si="2"/>
        <v>125.01512001440051</v>
      </c>
      <c r="J71" s="103">
        <f t="shared" ref="J71:J134" si="4">SUM(J70+I71)</f>
        <v>27013.639920590409</v>
      </c>
    </row>
    <row r="72" spans="2:10" x14ac:dyDescent="0.3">
      <c r="B72" s="154"/>
      <c r="C72" s="153"/>
      <c r="H72" s="101">
        <f t="shared" si="3"/>
        <v>33.5</v>
      </c>
      <c r="I72" s="102">
        <f t="shared" si="2"/>
        <v>125.01512001440051</v>
      </c>
      <c r="J72" s="103">
        <f t="shared" si="4"/>
        <v>27138.655040604808</v>
      </c>
    </row>
    <row r="73" spans="2:10" x14ac:dyDescent="0.3">
      <c r="B73" s="154"/>
      <c r="C73" s="153"/>
      <c r="H73" s="101">
        <f t="shared" si="3"/>
        <v>34</v>
      </c>
      <c r="I73" s="102">
        <f t="shared" si="2"/>
        <v>125.01512001440051</v>
      </c>
      <c r="J73" s="103">
        <f t="shared" si="4"/>
        <v>27263.670160619207</v>
      </c>
    </row>
    <row r="74" spans="2:10" x14ac:dyDescent="0.3">
      <c r="B74" s="154"/>
      <c r="C74" s="153"/>
      <c r="H74" s="101">
        <f t="shared" si="3"/>
        <v>34.5</v>
      </c>
      <c r="I74" s="102">
        <f t="shared" si="2"/>
        <v>125.01512001440051</v>
      </c>
      <c r="J74" s="103">
        <f t="shared" si="4"/>
        <v>27388.685280633606</v>
      </c>
    </row>
    <row r="75" spans="2:10" x14ac:dyDescent="0.3">
      <c r="B75" s="154"/>
      <c r="C75" s="153"/>
      <c r="H75" s="101">
        <f t="shared" si="3"/>
        <v>35</v>
      </c>
      <c r="I75" s="102">
        <f t="shared" si="2"/>
        <v>125.01512001440051</v>
      </c>
      <c r="J75" s="103">
        <f t="shared" si="4"/>
        <v>27513.700400648006</v>
      </c>
    </row>
    <row r="76" spans="2:10" x14ac:dyDescent="0.3">
      <c r="B76" s="154"/>
      <c r="C76" s="153"/>
      <c r="H76" s="101">
        <f t="shared" si="3"/>
        <v>35.5</v>
      </c>
      <c r="I76" s="102">
        <f t="shared" si="2"/>
        <v>125.01512001440051</v>
      </c>
      <c r="J76" s="103">
        <f t="shared" si="4"/>
        <v>27638.715520662405</v>
      </c>
    </row>
    <row r="77" spans="2:10" x14ac:dyDescent="0.3">
      <c r="B77" s="154"/>
      <c r="C77" s="153"/>
      <c r="H77" s="101">
        <f t="shared" si="3"/>
        <v>36</v>
      </c>
      <c r="I77" s="102">
        <f t="shared" si="2"/>
        <v>125.01512001440051</v>
      </c>
      <c r="J77" s="103">
        <f t="shared" si="4"/>
        <v>27763.730640676804</v>
      </c>
    </row>
    <row r="78" spans="2:10" x14ac:dyDescent="0.3">
      <c r="B78" s="154"/>
      <c r="C78" s="153"/>
      <c r="H78" s="101">
        <f t="shared" si="3"/>
        <v>36.5</v>
      </c>
      <c r="I78" s="102">
        <f t="shared" si="2"/>
        <v>125.01512001440051</v>
      </c>
      <c r="J78" s="103">
        <f t="shared" si="4"/>
        <v>27888.745760691203</v>
      </c>
    </row>
    <row r="79" spans="2:10" x14ac:dyDescent="0.3">
      <c r="B79" s="154"/>
      <c r="C79" s="153"/>
      <c r="H79" s="101">
        <f t="shared" si="3"/>
        <v>37</v>
      </c>
      <c r="I79" s="102">
        <f t="shared" si="2"/>
        <v>125.01512001440051</v>
      </c>
      <c r="J79" s="103">
        <f t="shared" si="4"/>
        <v>28013.760880705602</v>
      </c>
    </row>
    <row r="80" spans="2:10" x14ac:dyDescent="0.3">
      <c r="B80" s="154"/>
      <c r="C80" s="153"/>
      <c r="H80" s="101">
        <f t="shared" si="3"/>
        <v>37.5</v>
      </c>
      <c r="I80" s="102">
        <f t="shared" si="2"/>
        <v>125.01512001440051</v>
      </c>
      <c r="J80" s="103">
        <f t="shared" si="4"/>
        <v>28138.776000720001</v>
      </c>
    </row>
    <row r="81" spans="2:10" x14ac:dyDescent="0.3">
      <c r="B81" s="154"/>
      <c r="C81" s="153"/>
      <c r="H81" s="101">
        <f t="shared" si="3"/>
        <v>38</v>
      </c>
      <c r="I81" s="102">
        <f t="shared" si="2"/>
        <v>125.01512001440051</v>
      </c>
      <c r="J81" s="103">
        <f t="shared" si="4"/>
        <v>28263.7911207344</v>
      </c>
    </row>
    <row r="82" spans="2:10" x14ac:dyDescent="0.3">
      <c r="B82" s="154"/>
      <c r="C82" s="153"/>
      <c r="H82" s="101">
        <f t="shared" si="3"/>
        <v>38.5</v>
      </c>
      <c r="I82" s="102">
        <f t="shared" si="2"/>
        <v>125.01512001440051</v>
      </c>
      <c r="J82" s="103">
        <f t="shared" si="4"/>
        <v>28388.8062407488</v>
      </c>
    </row>
    <row r="83" spans="2:10" x14ac:dyDescent="0.3">
      <c r="B83" s="154"/>
      <c r="C83" s="153"/>
      <c r="H83" s="101">
        <f t="shared" si="3"/>
        <v>39</v>
      </c>
      <c r="I83" s="102">
        <f t="shared" si="2"/>
        <v>125.01512001440051</v>
      </c>
      <c r="J83" s="103">
        <f t="shared" si="4"/>
        <v>28513.821360763199</v>
      </c>
    </row>
    <row r="84" spans="2:10" x14ac:dyDescent="0.3">
      <c r="B84" s="154"/>
      <c r="C84" s="153"/>
      <c r="H84" s="101">
        <f t="shared" si="3"/>
        <v>39.5</v>
      </c>
      <c r="I84" s="102">
        <f t="shared" si="2"/>
        <v>125.01512001440051</v>
      </c>
      <c r="J84" s="103">
        <f t="shared" si="4"/>
        <v>28638.836480777598</v>
      </c>
    </row>
    <row r="85" spans="2:10" x14ac:dyDescent="0.3">
      <c r="B85" s="154"/>
      <c r="C85" s="153"/>
      <c r="H85" s="101">
        <f t="shared" si="3"/>
        <v>40</v>
      </c>
      <c r="I85" s="102">
        <f t="shared" si="2"/>
        <v>125.01512001440051</v>
      </c>
      <c r="J85" s="103">
        <f t="shared" si="4"/>
        <v>28763.851600791997</v>
      </c>
    </row>
    <row r="86" spans="2:10" x14ac:dyDescent="0.3">
      <c r="B86" s="154"/>
      <c r="C86" s="153"/>
      <c r="H86" s="101">
        <f t="shared" si="3"/>
        <v>40.5</v>
      </c>
      <c r="I86" s="102">
        <f t="shared" si="2"/>
        <v>125.01512001440051</v>
      </c>
      <c r="J86" s="103">
        <f t="shared" si="4"/>
        <v>28888.866720806396</v>
      </c>
    </row>
    <row r="87" spans="2:10" x14ac:dyDescent="0.3">
      <c r="B87" s="154"/>
      <c r="C87" s="153"/>
      <c r="H87" s="101">
        <f t="shared" si="3"/>
        <v>41</v>
      </c>
      <c r="I87" s="102">
        <f t="shared" si="2"/>
        <v>125.01512001440051</v>
      </c>
      <c r="J87" s="103">
        <f t="shared" si="4"/>
        <v>29013.881840820795</v>
      </c>
    </row>
    <row r="88" spans="2:10" x14ac:dyDescent="0.3">
      <c r="B88" s="154"/>
      <c r="C88" s="153"/>
      <c r="H88" s="101">
        <f t="shared" si="3"/>
        <v>41.5</v>
      </c>
      <c r="I88" s="102">
        <f t="shared" si="2"/>
        <v>125.01512001440051</v>
      </c>
      <c r="J88" s="103">
        <f t="shared" si="4"/>
        <v>29138.896960835194</v>
      </c>
    </row>
    <row r="89" spans="2:10" x14ac:dyDescent="0.3">
      <c r="B89" s="154"/>
      <c r="C89" s="153"/>
      <c r="H89" s="101">
        <f t="shared" si="3"/>
        <v>42</v>
      </c>
      <c r="I89" s="102">
        <f t="shared" si="2"/>
        <v>125.01512001440051</v>
      </c>
      <c r="J89" s="103">
        <f t="shared" si="4"/>
        <v>29263.912080849594</v>
      </c>
    </row>
    <row r="90" spans="2:10" x14ac:dyDescent="0.3">
      <c r="B90" s="154"/>
      <c r="C90" s="153"/>
      <c r="H90" s="101">
        <f t="shared" si="3"/>
        <v>42.5</v>
      </c>
      <c r="I90" s="102">
        <f t="shared" si="2"/>
        <v>125.01512001440051</v>
      </c>
      <c r="J90" s="103">
        <f t="shared" si="4"/>
        <v>29388.927200863993</v>
      </c>
    </row>
    <row r="91" spans="2:10" x14ac:dyDescent="0.3">
      <c r="B91" s="154"/>
      <c r="C91" s="153"/>
      <c r="H91" s="101">
        <f t="shared" si="3"/>
        <v>43</v>
      </c>
      <c r="I91" s="102">
        <f t="shared" si="2"/>
        <v>125.01512001440051</v>
      </c>
      <c r="J91" s="103">
        <f t="shared" si="4"/>
        <v>29513.942320878392</v>
      </c>
    </row>
    <row r="92" spans="2:10" x14ac:dyDescent="0.3">
      <c r="B92" s="154"/>
      <c r="C92" s="153"/>
      <c r="H92" s="101">
        <f t="shared" si="3"/>
        <v>43.5</v>
      </c>
      <c r="I92" s="102">
        <f t="shared" si="2"/>
        <v>125.01512001440051</v>
      </c>
      <c r="J92" s="103">
        <f t="shared" si="4"/>
        <v>29638.957440892791</v>
      </c>
    </row>
    <row r="93" spans="2:10" x14ac:dyDescent="0.3">
      <c r="B93" s="154"/>
      <c r="C93" s="153"/>
      <c r="H93" s="101">
        <f t="shared" si="3"/>
        <v>44</v>
      </c>
      <c r="I93" s="102">
        <f t="shared" si="2"/>
        <v>125.01512001440051</v>
      </c>
      <c r="J93" s="103">
        <f t="shared" si="4"/>
        <v>29763.97256090719</v>
      </c>
    </row>
    <row r="94" spans="2:10" x14ac:dyDescent="0.3">
      <c r="B94" s="154"/>
      <c r="C94" s="153"/>
      <c r="H94" s="101">
        <f t="shared" si="3"/>
        <v>44.5</v>
      </c>
      <c r="I94" s="102">
        <f t="shared" si="2"/>
        <v>125.01512001440051</v>
      </c>
      <c r="J94" s="103">
        <f t="shared" si="4"/>
        <v>29888.987680921589</v>
      </c>
    </row>
    <row r="95" spans="2:10" x14ac:dyDescent="0.3">
      <c r="B95" s="154"/>
      <c r="C95" s="153"/>
      <c r="H95" s="101">
        <f t="shared" si="3"/>
        <v>45</v>
      </c>
      <c r="I95" s="102">
        <f t="shared" si="2"/>
        <v>125.01512001440051</v>
      </c>
      <c r="J95" s="103">
        <f t="shared" si="4"/>
        <v>30014.002800935988</v>
      </c>
    </row>
    <row r="96" spans="2:10" x14ac:dyDescent="0.3">
      <c r="B96" s="154"/>
      <c r="C96" s="153"/>
      <c r="H96" s="101">
        <f t="shared" si="3"/>
        <v>45.5</v>
      </c>
      <c r="I96" s="102">
        <f t="shared" si="2"/>
        <v>125.01512001440051</v>
      </c>
      <c r="J96" s="103">
        <f t="shared" si="4"/>
        <v>30139.017920950388</v>
      </c>
    </row>
    <row r="97" spans="2:10" x14ac:dyDescent="0.3">
      <c r="B97" s="154"/>
      <c r="C97" s="153"/>
      <c r="H97" s="101">
        <f t="shared" si="3"/>
        <v>46</v>
      </c>
      <c r="I97" s="102">
        <f t="shared" si="2"/>
        <v>125.01512001440051</v>
      </c>
      <c r="J97" s="103">
        <f t="shared" si="4"/>
        <v>30264.033040964787</v>
      </c>
    </row>
    <row r="98" spans="2:10" x14ac:dyDescent="0.3">
      <c r="B98" s="154"/>
      <c r="C98" s="153"/>
      <c r="H98" s="101">
        <f t="shared" si="3"/>
        <v>46.5</v>
      </c>
      <c r="I98" s="102">
        <f t="shared" si="2"/>
        <v>125.01512001440051</v>
      </c>
      <c r="J98" s="103">
        <f t="shared" si="4"/>
        <v>30389.048160979186</v>
      </c>
    </row>
    <row r="99" spans="2:10" x14ac:dyDescent="0.3">
      <c r="B99" s="154"/>
      <c r="C99" s="153"/>
      <c r="H99" s="101">
        <f t="shared" si="3"/>
        <v>47</v>
      </c>
      <c r="I99" s="102">
        <f t="shared" si="2"/>
        <v>125.01512001440051</v>
      </c>
      <c r="J99" s="103">
        <f t="shared" si="4"/>
        <v>30514.063280993585</v>
      </c>
    </row>
    <row r="100" spans="2:10" x14ac:dyDescent="0.3">
      <c r="B100" s="154"/>
      <c r="C100" s="153"/>
      <c r="H100" s="101">
        <f t="shared" si="3"/>
        <v>47.5</v>
      </c>
      <c r="I100" s="102">
        <f t="shared" si="2"/>
        <v>125.01512001440051</v>
      </c>
      <c r="J100" s="103">
        <f t="shared" si="4"/>
        <v>30639.078401007984</v>
      </c>
    </row>
    <row r="101" spans="2:10" x14ac:dyDescent="0.3">
      <c r="B101" s="154"/>
      <c r="C101" s="153"/>
      <c r="H101" s="101">
        <f t="shared" si="3"/>
        <v>48</v>
      </c>
      <c r="I101" s="102">
        <f t="shared" si="2"/>
        <v>125.01512001440051</v>
      </c>
      <c r="J101" s="103">
        <f t="shared" si="4"/>
        <v>30764.093521022383</v>
      </c>
    </row>
    <row r="102" spans="2:10" x14ac:dyDescent="0.3">
      <c r="B102" s="154"/>
      <c r="C102" s="153"/>
      <c r="H102" s="101">
        <f t="shared" si="3"/>
        <v>48.5</v>
      </c>
      <c r="I102" s="102">
        <f t="shared" si="2"/>
        <v>125.01512001440051</v>
      </c>
      <c r="J102" s="103">
        <f t="shared" si="4"/>
        <v>30889.108641036783</v>
      </c>
    </row>
    <row r="103" spans="2:10" x14ac:dyDescent="0.3">
      <c r="B103" s="154"/>
      <c r="C103" s="153"/>
      <c r="H103" s="101">
        <f t="shared" si="3"/>
        <v>49</v>
      </c>
      <c r="I103" s="102">
        <f t="shared" si="2"/>
        <v>125.01512001440051</v>
      </c>
      <c r="J103" s="103">
        <f t="shared" si="4"/>
        <v>31014.123761051182</v>
      </c>
    </row>
    <row r="104" spans="2:10" x14ac:dyDescent="0.3">
      <c r="B104" s="154"/>
      <c r="C104" s="153"/>
      <c r="H104" s="101">
        <f t="shared" si="3"/>
        <v>49.5</v>
      </c>
      <c r="I104" s="102">
        <f t="shared" si="2"/>
        <v>125.01512001440051</v>
      </c>
      <c r="J104" s="103">
        <f t="shared" si="4"/>
        <v>31139.138881065581</v>
      </c>
    </row>
    <row r="105" spans="2:10" x14ac:dyDescent="0.3">
      <c r="B105" s="154"/>
      <c r="C105" s="153"/>
      <c r="H105" s="101">
        <f t="shared" si="3"/>
        <v>50</v>
      </c>
      <c r="I105" s="102">
        <f t="shared" si="2"/>
        <v>125.01512001440051</v>
      </c>
      <c r="J105" s="103">
        <f t="shared" si="4"/>
        <v>31264.15400107998</v>
      </c>
    </row>
    <row r="106" spans="2:10" x14ac:dyDescent="0.3">
      <c r="B106" s="154"/>
      <c r="C106" s="153"/>
      <c r="H106" s="101">
        <f t="shared" si="3"/>
        <v>50.5</v>
      </c>
      <c r="I106" s="102">
        <f t="shared" si="2"/>
        <v>125.01512001440051</v>
      </c>
      <c r="J106" s="103">
        <f t="shared" si="4"/>
        <v>31389.169121094379</v>
      </c>
    </row>
    <row r="107" spans="2:10" x14ac:dyDescent="0.3">
      <c r="B107" s="154"/>
      <c r="C107" s="153"/>
      <c r="H107" s="101">
        <f t="shared" si="3"/>
        <v>51</v>
      </c>
      <c r="I107" s="102">
        <f t="shared" si="2"/>
        <v>125.01512001440051</v>
      </c>
      <c r="J107" s="103">
        <f t="shared" si="4"/>
        <v>31514.184241108778</v>
      </c>
    </row>
    <row r="108" spans="2:10" x14ac:dyDescent="0.3">
      <c r="B108" s="154"/>
      <c r="C108" s="153"/>
      <c r="H108" s="101">
        <f t="shared" si="3"/>
        <v>51.5</v>
      </c>
      <c r="I108" s="102">
        <f t="shared" si="2"/>
        <v>125.01512001440051</v>
      </c>
      <c r="J108" s="103">
        <f t="shared" si="4"/>
        <v>31639.199361123177</v>
      </c>
    </row>
    <row r="109" spans="2:10" x14ac:dyDescent="0.3">
      <c r="B109" s="154"/>
      <c r="C109" s="153"/>
      <c r="H109" s="101">
        <f t="shared" si="3"/>
        <v>52</v>
      </c>
      <c r="I109" s="102">
        <f t="shared" si="2"/>
        <v>125.01512001440051</v>
      </c>
      <c r="J109" s="103">
        <f t="shared" si="4"/>
        <v>31764.214481137577</v>
      </c>
    </row>
    <row r="110" spans="2:10" x14ac:dyDescent="0.3">
      <c r="B110" s="154"/>
      <c r="C110" s="153"/>
      <c r="H110" s="101">
        <f t="shared" si="3"/>
        <v>52.5</v>
      </c>
      <c r="I110" s="102">
        <f t="shared" si="2"/>
        <v>125.01512001440051</v>
      </c>
      <c r="J110" s="103">
        <f t="shared" si="4"/>
        <v>31889.229601151976</v>
      </c>
    </row>
    <row r="111" spans="2:10" x14ac:dyDescent="0.3">
      <c r="B111" s="154"/>
      <c r="C111" s="153"/>
      <c r="H111" s="101">
        <f t="shared" si="3"/>
        <v>53</v>
      </c>
      <c r="I111" s="102">
        <f t="shared" si="2"/>
        <v>125.01512001440051</v>
      </c>
      <c r="J111" s="103">
        <f t="shared" si="4"/>
        <v>32014.244721166375</v>
      </c>
    </row>
    <row r="112" spans="2:10" x14ac:dyDescent="0.3">
      <c r="B112" s="154"/>
      <c r="C112" s="153"/>
      <c r="H112" s="101">
        <f t="shared" si="3"/>
        <v>53.5</v>
      </c>
      <c r="I112" s="102">
        <f t="shared" si="2"/>
        <v>125.01512001440051</v>
      </c>
      <c r="J112" s="103">
        <f t="shared" si="4"/>
        <v>32139.259841180774</v>
      </c>
    </row>
    <row r="113" spans="2:10" x14ac:dyDescent="0.3">
      <c r="B113" s="154"/>
      <c r="C113" s="153"/>
      <c r="H113" s="101">
        <f t="shared" si="3"/>
        <v>54</v>
      </c>
      <c r="I113" s="102">
        <f t="shared" si="2"/>
        <v>125.01512001440051</v>
      </c>
      <c r="J113" s="103">
        <f t="shared" si="4"/>
        <v>32264.274961195173</v>
      </c>
    </row>
    <row r="114" spans="2:10" x14ac:dyDescent="0.3">
      <c r="B114" s="154"/>
      <c r="C114" s="153"/>
      <c r="H114" s="101">
        <f t="shared" si="3"/>
        <v>54.5</v>
      </c>
      <c r="I114" s="102">
        <f t="shared" si="2"/>
        <v>125.01512001440051</v>
      </c>
      <c r="J114" s="103">
        <f t="shared" si="4"/>
        <v>32389.290081209572</v>
      </c>
    </row>
    <row r="115" spans="2:10" x14ac:dyDescent="0.3">
      <c r="B115" s="154"/>
      <c r="C115" s="153"/>
      <c r="H115" s="101">
        <f t="shared" si="3"/>
        <v>55</v>
      </c>
      <c r="I115" s="102">
        <f t="shared" si="2"/>
        <v>125.01512001440051</v>
      </c>
      <c r="J115" s="103">
        <f t="shared" si="4"/>
        <v>32514.305201223971</v>
      </c>
    </row>
    <row r="116" spans="2:10" x14ac:dyDescent="0.3">
      <c r="B116" s="154"/>
      <c r="C116" s="153"/>
      <c r="H116" s="101">
        <f t="shared" si="3"/>
        <v>55.5</v>
      </c>
      <c r="I116" s="102">
        <f t="shared" si="2"/>
        <v>125.01512001440051</v>
      </c>
      <c r="J116" s="103">
        <f t="shared" si="4"/>
        <v>32639.320321238371</v>
      </c>
    </row>
    <row r="117" spans="2:10" x14ac:dyDescent="0.3">
      <c r="B117" s="154"/>
      <c r="C117" s="153"/>
      <c r="H117" s="101">
        <f t="shared" si="3"/>
        <v>56</v>
      </c>
      <c r="I117" s="102">
        <f t="shared" si="2"/>
        <v>125.01512001440051</v>
      </c>
      <c r="J117" s="103">
        <f t="shared" si="4"/>
        <v>32764.33544125277</v>
      </c>
    </row>
    <row r="118" spans="2:10" x14ac:dyDescent="0.3">
      <c r="B118" s="154"/>
      <c r="C118" s="153"/>
      <c r="H118" s="101">
        <f t="shared" si="3"/>
        <v>56.5</v>
      </c>
      <c r="I118" s="102">
        <f t="shared" si="2"/>
        <v>125.01512001440051</v>
      </c>
      <c r="J118" s="103">
        <f t="shared" si="4"/>
        <v>32889.350561267172</v>
      </c>
    </row>
    <row r="119" spans="2:10" x14ac:dyDescent="0.3">
      <c r="B119" s="154"/>
      <c r="C119" s="153"/>
      <c r="H119" s="101">
        <f t="shared" si="3"/>
        <v>57</v>
      </c>
      <c r="I119" s="102">
        <f t="shared" si="2"/>
        <v>125.01512001440051</v>
      </c>
      <c r="J119" s="103">
        <f t="shared" si="4"/>
        <v>33014.365681281575</v>
      </c>
    </row>
    <row r="120" spans="2:10" x14ac:dyDescent="0.3">
      <c r="B120" s="154"/>
      <c r="C120" s="153"/>
      <c r="H120" s="101">
        <f t="shared" si="3"/>
        <v>57.5</v>
      </c>
      <c r="I120" s="102">
        <f t="shared" si="2"/>
        <v>125.01512001440051</v>
      </c>
      <c r="J120" s="103">
        <f t="shared" si="4"/>
        <v>33139.380801295978</v>
      </c>
    </row>
    <row r="121" spans="2:10" x14ac:dyDescent="0.3">
      <c r="B121" s="154"/>
      <c r="C121" s="153"/>
      <c r="H121" s="101">
        <f t="shared" si="3"/>
        <v>58</v>
      </c>
      <c r="I121" s="102">
        <f t="shared" ref="I121:I184" si="5">I120</f>
        <v>125.01512001440051</v>
      </c>
      <c r="J121" s="103">
        <f t="shared" si="4"/>
        <v>33264.395921310381</v>
      </c>
    </row>
    <row r="122" spans="2:10" x14ac:dyDescent="0.3">
      <c r="B122" s="154"/>
      <c r="C122" s="153"/>
      <c r="H122" s="101">
        <f t="shared" si="3"/>
        <v>58.5</v>
      </c>
      <c r="I122" s="102">
        <f t="shared" si="5"/>
        <v>125.01512001440051</v>
      </c>
      <c r="J122" s="103">
        <f t="shared" si="4"/>
        <v>33389.411041324784</v>
      </c>
    </row>
    <row r="123" spans="2:10" x14ac:dyDescent="0.3">
      <c r="B123" s="154"/>
      <c r="C123" s="153"/>
      <c r="H123" s="101">
        <f t="shared" si="3"/>
        <v>59</v>
      </c>
      <c r="I123" s="102">
        <f t="shared" si="5"/>
        <v>125.01512001440051</v>
      </c>
      <c r="J123" s="103">
        <f t="shared" si="4"/>
        <v>33514.426161339186</v>
      </c>
    </row>
    <row r="124" spans="2:10" x14ac:dyDescent="0.3">
      <c r="B124" s="154"/>
      <c r="C124" s="153"/>
      <c r="H124" s="101">
        <f t="shared" si="3"/>
        <v>59.5</v>
      </c>
      <c r="I124" s="102">
        <f t="shared" si="5"/>
        <v>125.01512001440051</v>
      </c>
      <c r="J124" s="103">
        <f t="shared" si="4"/>
        <v>33639.441281353589</v>
      </c>
    </row>
    <row r="125" spans="2:10" x14ac:dyDescent="0.3">
      <c r="B125" s="154"/>
      <c r="C125" s="153"/>
      <c r="H125" s="101">
        <f t="shared" si="3"/>
        <v>60</v>
      </c>
      <c r="I125" s="102">
        <f t="shared" si="5"/>
        <v>125.01512001440051</v>
      </c>
      <c r="J125" s="103">
        <f t="shared" si="4"/>
        <v>33764.456401367992</v>
      </c>
    </row>
    <row r="126" spans="2:10" x14ac:dyDescent="0.3">
      <c r="B126" s="154"/>
      <c r="C126" s="153"/>
      <c r="H126" s="101">
        <f t="shared" si="3"/>
        <v>60.5</v>
      </c>
      <c r="I126" s="102">
        <f t="shared" si="5"/>
        <v>125.01512001440051</v>
      </c>
      <c r="J126" s="103">
        <f t="shared" si="4"/>
        <v>33889.471521382395</v>
      </c>
    </row>
    <row r="127" spans="2:10" x14ac:dyDescent="0.3">
      <c r="B127" s="154"/>
      <c r="C127" s="153"/>
      <c r="H127" s="101">
        <f t="shared" si="3"/>
        <v>61</v>
      </c>
      <c r="I127" s="102">
        <f t="shared" si="5"/>
        <v>125.01512001440051</v>
      </c>
      <c r="J127" s="103">
        <f t="shared" si="4"/>
        <v>34014.486641396797</v>
      </c>
    </row>
    <row r="128" spans="2:10" x14ac:dyDescent="0.3">
      <c r="B128" s="154"/>
      <c r="C128" s="153"/>
      <c r="H128" s="101">
        <f t="shared" si="3"/>
        <v>61.5</v>
      </c>
      <c r="I128" s="102">
        <f t="shared" si="5"/>
        <v>125.01512001440051</v>
      </c>
      <c r="J128" s="103">
        <f t="shared" si="4"/>
        <v>34139.5017614112</v>
      </c>
    </row>
    <row r="129" spans="2:10" x14ac:dyDescent="0.3">
      <c r="B129" s="154"/>
      <c r="C129" s="153"/>
      <c r="H129" s="101">
        <f t="shared" si="3"/>
        <v>62</v>
      </c>
      <c r="I129" s="102">
        <f t="shared" si="5"/>
        <v>125.01512001440051</v>
      </c>
      <c r="J129" s="103">
        <f t="shared" si="4"/>
        <v>34264.516881425603</v>
      </c>
    </row>
    <row r="130" spans="2:10" x14ac:dyDescent="0.3">
      <c r="B130" s="154"/>
      <c r="C130" s="153"/>
      <c r="H130" s="101">
        <f t="shared" si="3"/>
        <v>62.5</v>
      </c>
      <c r="I130" s="102">
        <f t="shared" si="5"/>
        <v>125.01512001440051</v>
      </c>
      <c r="J130" s="103">
        <f t="shared" si="4"/>
        <v>34389.532001440006</v>
      </c>
    </row>
    <row r="131" spans="2:10" x14ac:dyDescent="0.3">
      <c r="B131" s="154"/>
      <c r="C131" s="153"/>
      <c r="H131" s="101">
        <f t="shared" si="3"/>
        <v>63</v>
      </c>
      <c r="I131" s="102">
        <f t="shared" si="5"/>
        <v>125.01512001440051</v>
      </c>
      <c r="J131" s="103">
        <f t="shared" si="4"/>
        <v>34514.547121454409</v>
      </c>
    </row>
    <row r="132" spans="2:10" x14ac:dyDescent="0.3">
      <c r="B132" s="154"/>
      <c r="C132" s="153"/>
      <c r="H132" s="101">
        <f t="shared" si="3"/>
        <v>63.5</v>
      </c>
      <c r="I132" s="102">
        <f t="shared" si="5"/>
        <v>125.01512001440051</v>
      </c>
      <c r="J132" s="103">
        <f t="shared" si="4"/>
        <v>34639.562241468811</v>
      </c>
    </row>
    <row r="133" spans="2:10" x14ac:dyDescent="0.3">
      <c r="B133" s="154"/>
      <c r="C133" s="153"/>
      <c r="H133" s="101">
        <f t="shared" si="3"/>
        <v>64</v>
      </c>
      <c r="I133" s="102">
        <f t="shared" si="5"/>
        <v>125.01512001440051</v>
      </c>
      <c r="J133" s="103">
        <f t="shared" si="4"/>
        <v>34764.577361483214</v>
      </c>
    </row>
    <row r="134" spans="2:10" x14ac:dyDescent="0.3">
      <c r="B134" s="154"/>
      <c r="C134" s="153"/>
      <c r="H134" s="101">
        <f t="shared" si="3"/>
        <v>64.5</v>
      </c>
      <c r="I134" s="102">
        <f t="shared" si="5"/>
        <v>125.01512001440051</v>
      </c>
      <c r="J134" s="103">
        <f t="shared" si="4"/>
        <v>34889.592481497617</v>
      </c>
    </row>
    <row r="135" spans="2:10" x14ac:dyDescent="0.3">
      <c r="B135" s="154"/>
      <c r="C135" s="153"/>
      <c r="H135" s="101">
        <f t="shared" ref="H135:H198" si="6">H134+0.5</f>
        <v>65</v>
      </c>
      <c r="I135" s="102">
        <f t="shared" si="5"/>
        <v>125.01512001440051</v>
      </c>
      <c r="J135" s="103">
        <f t="shared" ref="J135:J198" si="7">SUM(J134+I135)</f>
        <v>35014.60760151202</v>
      </c>
    </row>
    <row r="136" spans="2:10" x14ac:dyDescent="0.3">
      <c r="B136" s="154"/>
      <c r="C136" s="153"/>
      <c r="H136" s="101">
        <f t="shared" si="6"/>
        <v>65.5</v>
      </c>
      <c r="I136" s="102">
        <f t="shared" si="5"/>
        <v>125.01512001440051</v>
      </c>
      <c r="J136" s="103">
        <f t="shared" si="7"/>
        <v>35139.622721526423</v>
      </c>
    </row>
    <row r="137" spans="2:10" x14ac:dyDescent="0.3">
      <c r="B137" s="154"/>
      <c r="C137" s="153"/>
      <c r="H137" s="101">
        <f t="shared" si="6"/>
        <v>66</v>
      </c>
      <c r="I137" s="102">
        <f t="shared" si="5"/>
        <v>125.01512001440051</v>
      </c>
      <c r="J137" s="103">
        <f t="shared" si="7"/>
        <v>35264.637841540825</v>
      </c>
    </row>
    <row r="138" spans="2:10" x14ac:dyDescent="0.3">
      <c r="B138" s="154"/>
      <c r="C138" s="153"/>
      <c r="H138" s="101">
        <f t="shared" si="6"/>
        <v>66.5</v>
      </c>
      <c r="I138" s="102">
        <f t="shared" si="5"/>
        <v>125.01512001440051</v>
      </c>
      <c r="J138" s="103">
        <f t="shared" si="7"/>
        <v>35389.652961555228</v>
      </c>
    </row>
    <row r="139" spans="2:10" x14ac:dyDescent="0.3">
      <c r="B139" s="154"/>
      <c r="C139" s="153"/>
      <c r="H139" s="101">
        <f t="shared" si="6"/>
        <v>67</v>
      </c>
      <c r="I139" s="102">
        <f t="shared" si="5"/>
        <v>125.01512001440051</v>
      </c>
      <c r="J139" s="103">
        <f t="shared" si="7"/>
        <v>35514.668081569631</v>
      </c>
    </row>
    <row r="140" spans="2:10" x14ac:dyDescent="0.3">
      <c r="B140" s="154"/>
      <c r="C140" s="153"/>
      <c r="H140" s="101">
        <f t="shared" si="6"/>
        <v>67.5</v>
      </c>
      <c r="I140" s="102">
        <f t="shared" si="5"/>
        <v>125.01512001440051</v>
      </c>
      <c r="J140" s="103">
        <f t="shared" si="7"/>
        <v>35639.683201584034</v>
      </c>
    </row>
    <row r="141" spans="2:10" x14ac:dyDescent="0.3">
      <c r="B141" s="154"/>
      <c r="C141" s="153"/>
      <c r="H141" s="101">
        <f t="shared" si="6"/>
        <v>68</v>
      </c>
      <c r="I141" s="102">
        <f t="shared" si="5"/>
        <v>125.01512001440051</v>
      </c>
      <c r="J141" s="103">
        <f t="shared" si="7"/>
        <v>35764.698321598436</v>
      </c>
    </row>
    <row r="142" spans="2:10" x14ac:dyDescent="0.3">
      <c r="B142" s="154"/>
      <c r="C142" s="153"/>
      <c r="H142" s="101">
        <f t="shared" si="6"/>
        <v>68.5</v>
      </c>
      <c r="I142" s="102">
        <f t="shared" si="5"/>
        <v>125.01512001440051</v>
      </c>
      <c r="J142" s="103">
        <f t="shared" si="7"/>
        <v>35889.713441612839</v>
      </c>
    </row>
    <row r="143" spans="2:10" x14ac:dyDescent="0.3">
      <c r="B143" s="154"/>
      <c r="C143" s="153"/>
      <c r="H143" s="101">
        <f t="shared" si="6"/>
        <v>69</v>
      </c>
      <c r="I143" s="102">
        <f t="shared" si="5"/>
        <v>125.01512001440051</v>
      </c>
      <c r="J143" s="103">
        <f t="shared" si="7"/>
        <v>36014.728561627242</v>
      </c>
    </row>
    <row r="144" spans="2:10" x14ac:dyDescent="0.3">
      <c r="B144" s="154"/>
      <c r="C144" s="153"/>
      <c r="H144" s="101">
        <f t="shared" si="6"/>
        <v>69.5</v>
      </c>
      <c r="I144" s="102">
        <f t="shared" si="5"/>
        <v>125.01512001440051</v>
      </c>
      <c r="J144" s="103">
        <f t="shared" si="7"/>
        <v>36139.743681641645</v>
      </c>
    </row>
    <row r="145" spans="2:10" x14ac:dyDescent="0.3">
      <c r="B145" s="154"/>
      <c r="C145" s="153"/>
      <c r="H145" s="101">
        <f t="shared" si="6"/>
        <v>70</v>
      </c>
      <c r="I145" s="102">
        <f t="shared" si="5"/>
        <v>125.01512001440051</v>
      </c>
      <c r="J145" s="103">
        <f t="shared" si="7"/>
        <v>36264.758801656048</v>
      </c>
    </row>
    <row r="146" spans="2:10" x14ac:dyDescent="0.3">
      <c r="B146" s="154"/>
      <c r="C146" s="153"/>
      <c r="H146" s="101">
        <f t="shared" si="6"/>
        <v>70.5</v>
      </c>
      <c r="I146" s="102">
        <f t="shared" si="5"/>
        <v>125.01512001440051</v>
      </c>
      <c r="J146" s="103">
        <f t="shared" si="7"/>
        <v>36389.77392167045</v>
      </c>
    </row>
    <row r="147" spans="2:10" x14ac:dyDescent="0.3">
      <c r="B147" s="154"/>
      <c r="C147" s="153"/>
      <c r="H147" s="101">
        <f t="shared" si="6"/>
        <v>71</v>
      </c>
      <c r="I147" s="102">
        <f t="shared" si="5"/>
        <v>125.01512001440051</v>
      </c>
      <c r="J147" s="103">
        <f t="shared" si="7"/>
        <v>36514.789041684853</v>
      </c>
    </row>
    <row r="148" spans="2:10" x14ac:dyDescent="0.3">
      <c r="B148" s="154"/>
      <c r="C148" s="153"/>
      <c r="H148" s="101">
        <f t="shared" si="6"/>
        <v>71.5</v>
      </c>
      <c r="I148" s="102">
        <f t="shared" si="5"/>
        <v>125.01512001440051</v>
      </c>
      <c r="J148" s="103">
        <f t="shared" si="7"/>
        <v>36639.804161699256</v>
      </c>
    </row>
    <row r="149" spans="2:10" x14ac:dyDescent="0.3">
      <c r="B149" s="154"/>
      <c r="C149" s="153"/>
      <c r="H149" s="101">
        <f t="shared" si="6"/>
        <v>72</v>
      </c>
      <c r="I149" s="102">
        <f t="shared" si="5"/>
        <v>125.01512001440051</v>
      </c>
      <c r="J149" s="103">
        <f t="shared" si="7"/>
        <v>36764.819281713659</v>
      </c>
    </row>
    <row r="150" spans="2:10" x14ac:dyDescent="0.3">
      <c r="B150" s="154"/>
      <c r="C150" s="153"/>
      <c r="H150" s="101">
        <f t="shared" si="6"/>
        <v>72.5</v>
      </c>
      <c r="I150" s="102">
        <f t="shared" si="5"/>
        <v>125.01512001440051</v>
      </c>
      <c r="J150" s="103">
        <f t="shared" si="7"/>
        <v>36889.834401728061</v>
      </c>
    </row>
    <row r="151" spans="2:10" x14ac:dyDescent="0.3">
      <c r="B151" s="154"/>
      <c r="C151" s="153"/>
      <c r="H151" s="101">
        <f t="shared" si="6"/>
        <v>73</v>
      </c>
      <c r="I151" s="102">
        <f t="shared" si="5"/>
        <v>125.01512001440051</v>
      </c>
      <c r="J151" s="103">
        <f t="shared" si="7"/>
        <v>37014.849521742464</v>
      </c>
    </row>
    <row r="152" spans="2:10" x14ac:dyDescent="0.3">
      <c r="B152" s="154"/>
      <c r="C152" s="153"/>
      <c r="H152" s="101">
        <f t="shared" si="6"/>
        <v>73.5</v>
      </c>
      <c r="I152" s="102">
        <f t="shared" si="5"/>
        <v>125.01512001440051</v>
      </c>
      <c r="J152" s="103">
        <f t="shared" si="7"/>
        <v>37139.864641756867</v>
      </c>
    </row>
    <row r="153" spans="2:10" x14ac:dyDescent="0.3">
      <c r="B153" s="154"/>
      <c r="C153" s="153"/>
      <c r="H153" s="101">
        <f t="shared" si="6"/>
        <v>74</v>
      </c>
      <c r="I153" s="102">
        <f t="shared" si="5"/>
        <v>125.01512001440051</v>
      </c>
      <c r="J153" s="103">
        <f t="shared" si="7"/>
        <v>37264.87976177127</v>
      </c>
    </row>
    <row r="154" spans="2:10" x14ac:dyDescent="0.3">
      <c r="B154" s="154"/>
      <c r="C154" s="153"/>
      <c r="H154" s="101">
        <f t="shared" si="6"/>
        <v>74.5</v>
      </c>
      <c r="I154" s="102">
        <f t="shared" si="5"/>
        <v>125.01512001440051</v>
      </c>
      <c r="J154" s="103">
        <f t="shared" si="7"/>
        <v>37389.894881785673</v>
      </c>
    </row>
    <row r="155" spans="2:10" x14ac:dyDescent="0.3">
      <c r="B155" s="154"/>
      <c r="C155" s="153"/>
      <c r="H155" s="101">
        <f t="shared" si="6"/>
        <v>75</v>
      </c>
      <c r="I155" s="102">
        <f t="shared" si="5"/>
        <v>125.01512001440051</v>
      </c>
      <c r="J155" s="103">
        <f t="shared" si="7"/>
        <v>37514.910001800075</v>
      </c>
    </row>
    <row r="156" spans="2:10" x14ac:dyDescent="0.3">
      <c r="B156" s="154"/>
      <c r="C156" s="153"/>
      <c r="H156" s="101">
        <f t="shared" si="6"/>
        <v>75.5</v>
      </c>
      <c r="I156" s="102">
        <f t="shared" si="5"/>
        <v>125.01512001440051</v>
      </c>
      <c r="J156" s="103">
        <f t="shared" si="7"/>
        <v>37639.925121814478</v>
      </c>
    </row>
    <row r="157" spans="2:10" x14ac:dyDescent="0.3">
      <c r="B157" s="154"/>
      <c r="C157" s="153"/>
      <c r="H157" s="101">
        <f t="shared" si="6"/>
        <v>76</v>
      </c>
      <c r="I157" s="102">
        <f t="shared" si="5"/>
        <v>125.01512001440051</v>
      </c>
      <c r="J157" s="103">
        <f t="shared" si="7"/>
        <v>37764.940241828881</v>
      </c>
    </row>
    <row r="158" spans="2:10" x14ac:dyDescent="0.3">
      <c r="B158" s="154"/>
      <c r="C158" s="153"/>
      <c r="H158" s="101">
        <f t="shared" si="6"/>
        <v>76.5</v>
      </c>
      <c r="I158" s="102">
        <f t="shared" si="5"/>
        <v>125.01512001440051</v>
      </c>
      <c r="J158" s="103">
        <f t="shared" si="7"/>
        <v>37889.955361843284</v>
      </c>
    </row>
    <row r="159" spans="2:10" x14ac:dyDescent="0.3">
      <c r="B159" s="154"/>
      <c r="C159" s="153"/>
      <c r="H159" s="101">
        <f t="shared" si="6"/>
        <v>77</v>
      </c>
      <c r="I159" s="102">
        <f t="shared" si="5"/>
        <v>125.01512001440051</v>
      </c>
      <c r="J159" s="103">
        <f t="shared" si="7"/>
        <v>38014.970481857687</v>
      </c>
    </row>
    <row r="160" spans="2:10" x14ac:dyDescent="0.3">
      <c r="B160" s="154"/>
      <c r="C160" s="153"/>
      <c r="H160" s="101">
        <f t="shared" si="6"/>
        <v>77.5</v>
      </c>
      <c r="I160" s="102">
        <f t="shared" si="5"/>
        <v>125.01512001440051</v>
      </c>
      <c r="J160" s="103">
        <f t="shared" si="7"/>
        <v>38139.985601872089</v>
      </c>
    </row>
    <row r="161" spans="2:10" x14ac:dyDescent="0.3">
      <c r="B161" s="154"/>
      <c r="C161" s="153"/>
      <c r="H161" s="101">
        <f t="shared" si="6"/>
        <v>78</v>
      </c>
      <c r="I161" s="102">
        <f t="shared" si="5"/>
        <v>125.01512001440051</v>
      </c>
      <c r="J161" s="103">
        <f t="shared" si="7"/>
        <v>38265.000721886492</v>
      </c>
    </row>
    <row r="162" spans="2:10" x14ac:dyDescent="0.3">
      <c r="B162" s="154"/>
      <c r="C162" s="153"/>
      <c r="H162" s="101">
        <f t="shared" si="6"/>
        <v>78.5</v>
      </c>
      <c r="I162" s="102">
        <f t="shared" si="5"/>
        <v>125.01512001440051</v>
      </c>
      <c r="J162" s="103">
        <f t="shared" si="7"/>
        <v>38390.015841900895</v>
      </c>
    </row>
    <row r="163" spans="2:10" x14ac:dyDescent="0.3">
      <c r="B163" s="154"/>
      <c r="C163" s="153"/>
      <c r="H163" s="101">
        <f t="shared" si="6"/>
        <v>79</v>
      </c>
      <c r="I163" s="102">
        <f t="shared" si="5"/>
        <v>125.01512001440051</v>
      </c>
      <c r="J163" s="103">
        <f t="shared" si="7"/>
        <v>38515.030961915298</v>
      </c>
    </row>
    <row r="164" spans="2:10" x14ac:dyDescent="0.3">
      <c r="B164" s="154"/>
      <c r="C164" s="153"/>
      <c r="H164" s="101">
        <f t="shared" si="6"/>
        <v>79.5</v>
      </c>
      <c r="I164" s="102">
        <f t="shared" si="5"/>
        <v>125.01512001440051</v>
      </c>
      <c r="J164" s="103">
        <f t="shared" si="7"/>
        <v>38640.0460819297</v>
      </c>
    </row>
    <row r="165" spans="2:10" x14ac:dyDescent="0.3">
      <c r="B165" s="154"/>
      <c r="C165" s="153"/>
      <c r="H165" s="101">
        <f t="shared" si="6"/>
        <v>80</v>
      </c>
      <c r="I165" s="102">
        <f t="shared" si="5"/>
        <v>125.01512001440051</v>
      </c>
      <c r="J165" s="103">
        <f t="shared" si="7"/>
        <v>38765.061201944103</v>
      </c>
    </row>
    <row r="166" spans="2:10" x14ac:dyDescent="0.3">
      <c r="B166" s="154"/>
      <c r="C166" s="153"/>
      <c r="H166" s="101">
        <f t="shared" si="6"/>
        <v>80.5</v>
      </c>
      <c r="I166" s="102">
        <f t="shared" si="5"/>
        <v>125.01512001440051</v>
      </c>
      <c r="J166" s="103">
        <f t="shared" si="7"/>
        <v>38890.076321958506</v>
      </c>
    </row>
    <row r="167" spans="2:10" x14ac:dyDescent="0.3">
      <c r="B167" s="154"/>
      <c r="C167" s="153"/>
      <c r="H167" s="101">
        <f t="shared" si="6"/>
        <v>81</v>
      </c>
      <c r="I167" s="102">
        <f t="shared" si="5"/>
        <v>125.01512001440051</v>
      </c>
      <c r="J167" s="103">
        <f t="shared" si="7"/>
        <v>39015.091441972909</v>
      </c>
    </row>
    <row r="168" spans="2:10" x14ac:dyDescent="0.3">
      <c r="B168" s="154"/>
      <c r="C168" s="153"/>
      <c r="H168" s="101">
        <f t="shared" si="6"/>
        <v>81.5</v>
      </c>
      <c r="I168" s="102">
        <f t="shared" si="5"/>
        <v>125.01512001440051</v>
      </c>
      <c r="J168" s="103">
        <f t="shared" si="7"/>
        <v>39140.106561987312</v>
      </c>
    </row>
    <row r="169" spans="2:10" x14ac:dyDescent="0.3">
      <c r="B169" s="154"/>
      <c r="C169" s="153"/>
      <c r="H169" s="101">
        <f t="shared" si="6"/>
        <v>82</v>
      </c>
      <c r="I169" s="102">
        <f t="shared" si="5"/>
        <v>125.01512001440051</v>
      </c>
      <c r="J169" s="103">
        <f t="shared" si="7"/>
        <v>39265.121682001714</v>
      </c>
    </row>
    <row r="170" spans="2:10" x14ac:dyDescent="0.3">
      <c r="B170" s="154"/>
      <c r="C170" s="153"/>
      <c r="H170" s="101">
        <f t="shared" si="6"/>
        <v>82.5</v>
      </c>
      <c r="I170" s="102">
        <f t="shared" si="5"/>
        <v>125.01512001440051</v>
      </c>
      <c r="J170" s="103">
        <f t="shared" si="7"/>
        <v>39390.136802016117</v>
      </c>
    </row>
    <row r="171" spans="2:10" x14ac:dyDescent="0.3">
      <c r="B171" s="154"/>
      <c r="C171" s="153"/>
      <c r="H171" s="101">
        <f t="shared" si="6"/>
        <v>83</v>
      </c>
      <c r="I171" s="102">
        <f t="shared" si="5"/>
        <v>125.01512001440051</v>
      </c>
      <c r="J171" s="103">
        <f t="shared" si="7"/>
        <v>39515.15192203052</v>
      </c>
    </row>
    <row r="172" spans="2:10" x14ac:dyDescent="0.3">
      <c r="B172" s="154"/>
      <c r="C172" s="153"/>
      <c r="H172" s="101">
        <f t="shared" si="6"/>
        <v>83.5</v>
      </c>
      <c r="I172" s="102">
        <f t="shared" si="5"/>
        <v>125.01512001440051</v>
      </c>
      <c r="J172" s="103">
        <f t="shared" si="7"/>
        <v>39640.167042044923</v>
      </c>
    </row>
    <row r="173" spans="2:10" x14ac:dyDescent="0.3">
      <c r="B173" s="154"/>
      <c r="C173" s="153"/>
      <c r="H173" s="101">
        <f t="shared" si="6"/>
        <v>84</v>
      </c>
      <c r="I173" s="102">
        <f t="shared" si="5"/>
        <v>125.01512001440051</v>
      </c>
      <c r="J173" s="103">
        <f t="shared" si="7"/>
        <v>39765.182162059325</v>
      </c>
    </row>
    <row r="174" spans="2:10" x14ac:dyDescent="0.3">
      <c r="B174" s="154"/>
      <c r="C174" s="153"/>
      <c r="H174" s="101">
        <f t="shared" si="6"/>
        <v>84.5</v>
      </c>
      <c r="I174" s="102">
        <f t="shared" si="5"/>
        <v>125.01512001440051</v>
      </c>
      <c r="J174" s="103">
        <f t="shared" si="7"/>
        <v>39890.197282073728</v>
      </c>
    </row>
    <row r="175" spans="2:10" x14ac:dyDescent="0.3">
      <c r="B175" s="154"/>
      <c r="C175" s="153"/>
      <c r="H175" s="101">
        <f t="shared" si="6"/>
        <v>85</v>
      </c>
      <c r="I175" s="102">
        <f t="shared" si="5"/>
        <v>125.01512001440051</v>
      </c>
      <c r="J175" s="103">
        <f t="shared" si="7"/>
        <v>40015.212402088131</v>
      </c>
    </row>
    <row r="176" spans="2:10" x14ac:dyDescent="0.3">
      <c r="B176" s="154"/>
      <c r="C176" s="153"/>
      <c r="H176" s="101">
        <f t="shared" si="6"/>
        <v>85.5</v>
      </c>
      <c r="I176" s="102">
        <f t="shared" si="5"/>
        <v>125.01512001440051</v>
      </c>
      <c r="J176" s="103">
        <f t="shared" si="7"/>
        <v>40140.227522102534</v>
      </c>
    </row>
    <row r="177" spans="2:10" x14ac:dyDescent="0.3">
      <c r="B177" s="154"/>
      <c r="C177" s="153"/>
      <c r="H177" s="101">
        <f t="shared" si="6"/>
        <v>86</v>
      </c>
      <c r="I177" s="102">
        <f t="shared" si="5"/>
        <v>125.01512001440051</v>
      </c>
      <c r="J177" s="103">
        <f t="shared" si="7"/>
        <v>40265.242642116937</v>
      </c>
    </row>
    <row r="178" spans="2:10" x14ac:dyDescent="0.3">
      <c r="B178" s="154"/>
      <c r="C178" s="153"/>
      <c r="H178" s="101">
        <f t="shared" si="6"/>
        <v>86.5</v>
      </c>
      <c r="I178" s="102">
        <f t="shared" si="5"/>
        <v>125.01512001440051</v>
      </c>
      <c r="J178" s="103">
        <f t="shared" si="7"/>
        <v>40390.257762131339</v>
      </c>
    </row>
    <row r="179" spans="2:10" x14ac:dyDescent="0.3">
      <c r="B179" s="154"/>
      <c r="C179" s="153"/>
      <c r="H179" s="101">
        <f t="shared" si="6"/>
        <v>87</v>
      </c>
      <c r="I179" s="102">
        <f t="shared" si="5"/>
        <v>125.01512001440051</v>
      </c>
      <c r="J179" s="103">
        <f t="shared" si="7"/>
        <v>40515.272882145742</v>
      </c>
    </row>
    <row r="180" spans="2:10" x14ac:dyDescent="0.3">
      <c r="B180" s="154"/>
      <c r="C180" s="153"/>
      <c r="H180" s="101">
        <f t="shared" si="6"/>
        <v>87.5</v>
      </c>
      <c r="I180" s="102">
        <f t="shared" si="5"/>
        <v>125.01512001440051</v>
      </c>
      <c r="J180" s="103">
        <f t="shared" si="7"/>
        <v>40640.288002160145</v>
      </c>
    </row>
    <row r="181" spans="2:10" x14ac:dyDescent="0.3">
      <c r="B181" s="154"/>
      <c r="C181" s="153"/>
      <c r="H181" s="101">
        <f t="shared" si="6"/>
        <v>88</v>
      </c>
      <c r="I181" s="102">
        <f t="shared" si="5"/>
        <v>125.01512001440051</v>
      </c>
      <c r="J181" s="103">
        <f t="shared" si="7"/>
        <v>40765.303122174548</v>
      </c>
    </row>
    <row r="182" spans="2:10" x14ac:dyDescent="0.3">
      <c r="B182" s="154"/>
      <c r="C182" s="153"/>
      <c r="H182" s="101">
        <f t="shared" si="6"/>
        <v>88.5</v>
      </c>
      <c r="I182" s="102">
        <f t="shared" si="5"/>
        <v>125.01512001440051</v>
      </c>
      <c r="J182" s="103">
        <f t="shared" si="7"/>
        <v>40890.318242188951</v>
      </c>
    </row>
    <row r="183" spans="2:10" x14ac:dyDescent="0.3">
      <c r="B183" s="154"/>
      <c r="C183" s="153"/>
      <c r="H183" s="101">
        <f t="shared" si="6"/>
        <v>89</v>
      </c>
      <c r="I183" s="102">
        <f t="shared" si="5"/>
        <v>125.01512001440051</v>
      </c>
      <c r="J183" s="103">
        <f t="shared" si="7"/>
        <v>41015.333362203353</v>
      </c>
    </row>
    <row r="184" spans="2:10" x14ac:dyDescent="0.3">
      <c r="B184" s="154"/>
      <c r="C184" s="153"/>
      <c r="H184" s="101">
        <f t="shared" si="6"/>
        <v>89.5</v>
      </c>
      <c r="I184" s="102">
        <f t="shared" si="5"/>
        <v>125.01512001440051</v>
      </c>
      <c r="J184" s="103">
        <f t="shared" si="7"/>
        <v>41140.348482217756</v>
      </c>
    </row>
    <row r="185" spans="2:10" x14ac:dyDescent="0.3">
      <c r="B185" s="154"/>
      <c r="C185" s="153"/>
      <c r="H185" s="101">
        <f t="shared" si="6"/>
        <v>90</v>
      </c>
      <c r="I185" s="102">
        <f t="shared" ref="I185:I205" si="8">I184</f>
        <v>125.01512001440051</v>
      </c>
      <c r="J185" s="103">
        <f t="shared" si="7"/>
        <v>41265.363602232159</v>
      </c>
    </row>
    <row r="186" spans="2:10" x14ac:dyDescent="0.3">
      <c r="B186" s="154"/>
      <c r="C186" s="153"/>
      <c r="H186" s="101">
        <f t="shared" si="6"/>
        <v>90.5</v>
      </c>
      <c r="I186" s="102">
        <f t="shared" si="8"/>
        <v>125.01512001440051</v>
      </c>
      <c r="J186" s="103">
        <f t="shared" si="7"/>
        <v>41390.378722246562</v>
      </c>
    </row>
    <row r="187" spans="2:10" x14ac:dyDescent="0.3">
      <c r="B187" s="154"/>
      <c r="C187" s="153"/>
      <c r="H187" s="101">
        <f t="shared" si="6"/>
        <v>91</v>
      </c>
      <c r="I187" s="102">
        <f t="shared" si="8"/>
        <v>125.01512001440051</v>
      </c>
      <c r="J187" s="103">
        <f t="shared" si="7"/>
        <v>41515.393842260964</v>
      </c>
    </row>
    <row r="188" spans="2:10" x14ac:dyDescent="0.3">
      <c r="B188" s="154"/>
      <c r="C188" s="153"/>
      <c r="H188" s="101">
        <f t="shared" si="6"/>
        <v>91.5</v>
      </c>
      <c r="I188" s="102">
        <f t="shared" si="8"/>
        <v>125.01512001440051</v>
      </c>
      <c r="J188" s="103">
        <f t="shared" si="7"/>
        <v>41640.408962275367</v>
      </c>
    </row>
    <row r="189" spans="2:10" x14ac:dyDescent="0.3">
      <c r="B189" s="154"/>
      <c r="C189" s="153"/>
      <c r="H189" s="101">
        <f t="shared" si="6"/>
        <v>92</v>
      </c>
      <c r="I189" s="102">
        <f t="shared" si="8"/>
        <v>125.01512001440051</v>
      </c>
      <c r="J189" s="103">
        <f t="shared" si="7"/>
        <v>41765.42408228977</v>
      </c>
    </row>
    <row r="190" spans="2:10" x14ac:dyDescent="0.3">
      <c r="B190" s="154"/>
      <c r="C190" s="153"/>
      <c r="H190" s="101">
        <f t="shared" si="6"/>
        <v>92.5</v>
      </c>
      <c r="I190" s="102">
        <f t="shared" si="8"/>
        <v>125.01512001440051</v>
      </c>
      <c r="J190" s="103">
        <f t="shared" si="7"/>
        <v>41890.439202304173</v>
      </c>
    </row>
    <row r="191" spans="2:10" x14ac:dyDescent="0.3">
      <c r="B191" s="154"/>
      <c r="C191" s="153"/>
      <c r="H191" s="101">
        <f t="shared" si="6"/>
        <v>93</v>
      </c>
      <c r="I191" s="102">
        <f t="shared" si="8"/>
        <v>125.01512001440051</v>
      </c>
      <c r="J191" s="103">
        <f t="shared" si="7"/>
        <v>42015.454322318576</v>
      </c>
    </row>
    <row r="192" spans="2:10" x14ac:dyDescent="0.3">
      <c r="B192" s="154"/>
      <c r="C192" s="153"/>
      <c r="H192" s="101">
        <f t="shared" si="6"/>
        <v>93.5</v>
      </c>
      <c r="I192" s="102">
        <f t="shared" si="8"/>
        <v>125.01512001440051</v>
      </c>
      <c r="J192" s="103">
        <f t="shared" si="7"/>
        <v>42140.469442332978</v>
      </c>
    </row>
    <row r="193" spans="2:10" x14ac:dyDescent="0.3">
      <c r="B193" s="154"/>
      <c r="C193" s="153"/>
      <c r="H193" s="101">
        <f t="shared" si="6"/>
        <v>94</v>
      </c>
      <c r="I193" s="102">
        <f t="shared" si="8"/>
        <v>125.01512001440051</v>
      </c>
      <c r="J193" s="103">
        <f t="shared" si="7"/>
        <v>42265.484562347381</v>
      </c>
    </row>
    <row r="194" spans="2:10" x14ac:dyDescent="0.3">
      <c r="B194" s="154"/>
      <c r="C194" s="153"/>
      <c r="H194" s="101">
        <f t="shared" si="6"/>
        <v>94.5</v>
      </c>
      <c r="I194" s="102">
        <f t="shared" si="8"/>
        <v>125.01512001440051</v>
      </c>
      <c r="J194" s="103">
        <f t="shared" si="7"/>
        <v>42390.499682361784</v>
      </c>
    </row>
    <row r="195" spans="2:10" x14ac:dyDescent="0.3">
      <c r="B195" s="154"/>
      <c r="C195" s="153"/>
      <c r="H195" s="101">
        <f t="shared" si="6"/>
        <v>95</v>
      </c>
      <c r="I195" s="102">
        <f t="shared" si="8"/>
        <v>125.01512001440051</v>
      </c>
      <c r="J195" s="103">
        <f t="shared" si="7"/>
        <v>42515.514802376187</v>
      </c>
    </row>
    <row r="196" spans="2:10" x14ac:dyDescent="0.3">
      <c r="B196" s="154"/>
      <c r="C196" s="153"/>
      <c r="H196" s="101">
        <f t="shared" si="6"/>
        <v>95.5</v>
      </c>
      <c r="I196" s="102">
        <f t="shared" si="8"/>
        <v>125.01512001440051</v>
      </c>
      <c r="J196" s="103">
        <f t="shared" si="7"/>
        <v>42640.529922390589</v>
      </c>
    </row>
    <row r="197" spans="2:10" x14ac:dyDescent="0.3">
      <c r="B197" s="154"/>
      <c r="C197" s="153"/>
      <c r="H197" s="101">
        <f t="shared" si="6"/>
        <v>96</v>
      </c>
      <c r="I197" s="102">
        <f t="shared" si="8"/>
        <v>125.01512001440051</v>
      </c>
      <c r="J197" s="103">
        <f t="shared" si="7"/>
        <v>42765.545042404992</v>
      </c>
    </row>
    <row r="198" spans="2:10" x14ac:dyDescent="0.3">
      <c r="B198" s="154"/>
      <c r="C198" s="153"/>
      <c r="H198" s="101">
        <f t="shared" si="6"/>
        <v>96.5</v>
      </c>
      <c r="I198" s="102">
        <f t="shared" si="8"/>
        <v>125.01512001440051</v>
      </c>
      <c r="J198" s="103">
        <f t="shared" si="7"/>
        <v>42890.560162419395</v>
      </c>
    </row>
    <row r="199" spans="2:10" x14ac:dyDescent="0.3">
      <c r="B199" s="154"/>
      <c r="C199" s="153"/>
      <c r="H199" s="101">
        <f t="shared" ref="H199:H205" si="9">H198+0.5</f>
        <v>97</v>
      </c>
      <c r="I199" s="102">
        <f t="shared" si="8"/>
        <v>125.01512001440051</v>
      </c>
      <c r="J199" s="103">
        <f t="shared" ref="J199:J205" si="10">SUM(J198+I199)</f>
        <v>43015.575282433798</v>
      </c>
    </row>
    <row r="200" spans="2:10" x14ac:dyDescent="0.3">
      <c r="B200" s="154"/>
      <c r="C200" s="153"/>
      <c r="H200" s="101">
        <f t="shared" si="9"/>
        <v>97.5</v>
      </c>
      <c r="I200" s="102">
        <f t="shared" si="8"/>
        <v>125.01512001440051</v>
      </c>
      <c r="J200" s="103">
        <f t="shared" si="10"/>
        <v>43140.590402448201</v>
      </c>
    </row>
    <row r="201" spans="2:10" x14ac:dyDescent="0.3">
      <c r="B201" s="154"/>
      <c r="C201" s="153"/>
      <c r="H201" s="101">
        <f t="shared" si="9"/>
        <v>98</v>
      </c>
      <c r="I201" s="102">
        <f t="shared" si="8"/>
        <v>125.01512001440051</v>
      </c>
      <c r="J201" s="103">
        <f t="shared" si="10"/>
        <v>43265.605522462603</v>
      </c>
    </row>
    <row r="202" spans="2:10" x14ac:dyDescent="0.3">
      <c r="B202" s="154"/>
      <c r="C202" s="153"/>
      <c r="H202" s="101">
        <f t="shared" si="9"/>
        <v>98.5</v>
      </c>
      <c r="I202" s="102">
        <f t="shared" si="8"/>
        <v>125.01512001440051</v>
      </c>
      <c r="J202" s="103">
        <f t="shared" si="10"/>
        <v>43390.620642477006</v>
      </c>
    </row>
    <row r="203" spans="2:10" x14ac:dyDescent="0.3">
      <c r="B203" s="154"/>
      <c r="C203" s="153"/>
      <c r="H203" s="101">
        <f t="shared" si="9"/>
        <v>99</v>
      </c>
      <c r="I203" s="102">
        <f t="shared" si="8"/>
        <v>125.01512001440051</v>
      </c>
      <c r="J203" s="103">
        <f t="shared" si="10"/>
        <v>43515.635762491409</v>
      </c>
    </row>
    <row r="204" spans="2:10" x14ac:dyDescent="0.3">
      <c r="B204" s="154"/>
      <c r="C204" s="153"/>
      <c r="H204" s="101">
        <f t="shared" si="9"/>
        <v>99.5</v>
      </c>
      <c r="I204" s="102">
        <f t="shared" si="8"/>
        <v>125.01512001440051</v>
      </c>
      <c r="J204" s="103">
        <f t="shared" si="10"/>
        <v>43640.650882505812</v>
      </c>
    </row>
    <row r="205" spans="2:10" ht="15" thickBot="1" x14ac:dyDescent="0.35">
      <c r="B205" s="154"/>
      <c r="C205" s="153"/>
      <c r="H205" s="104">
        <f t="shared" si="9"/>
        <v>100</v>
      </c>
      <c r="I205" s="105">
        <f t="shared" si="8"/>
        <v>125.01512001440051</v>
      </c>
      <c r="J205" s="106">
        <f t="shared" si="10"/>
        <v>43765.666002520215</v>
      </c>
    </row>
    <row r="206" spans="2:10" ht="15" thickBot="1" x14ac:dyDescent="0.35"/>
    <row r="207" spans="2:10" ht="15" thickBot="1" x14ac:dyDescent="0.35">
      <c r="H207" s="249" t="s">
        <v>99</v>
      </c>
      <c r="I207" s="250"/>
      <c r="J207" s="251"/>
    </row>
    <row r="208" spans="2:10" x14ac:dyDescent="0.3">
      <c r="H208" s="94" t="s">
        <v>57</v>
      </c>
      <c r="I208" s="95" t="s">
        <v>70</v>
      </c>
      <c r="J208" s="96" t="s">
        <v>58</v>
      </c>
    </row>
    <row r="209" spans="8:10" x14ac:dyDescent="0.3">
      <c r="H209" s="85">
        <v>0</v>
      </c>
      <c r="I209" s="86">
        <v>0</v>
      </c>
      <c r="J209" s="87">
        <v>0</v>
      </c>
    </row>
    <row r="210" spans="8:10" x14ac:dyDescent="0.3">
      <c r="H210" s="85">
        <f>H209+0.5</f>
        <v>0.5</v>
      </c>
      <c r="I210" s="86">
        <v>875</v>
      </c>
      <c r="J210" s="87">
        <v>875</v>
      </c>
    </row>
    <row r="211" spans="8:10" x14ac:dyDescent="0.3">
      <c r="H211" s="85">
        <f t="shared" ref="H211:H274" si="11">H210+0.5</f>
        <v>1</v>
      </c>
      <c r="I211" s="86">
        <v>859.69388000000004</v>
      </c>
      <c r="J211" s="87">
        <v>1734.69388</v>
      </c>
    </row>
    <row r="212" spans="8:10" x14ac:dyDescent="0.3">
      <c r="H212" s="85">
        <f t="shared" si="11"/>
        <v>1.5</v>
      </c>
      <c r="I212" s="86">
        <v>844.38776000000007</v>
      </c>
      <c r="J212" s="87">
        <v>2579.0816400000003</v>
      </c>
    </row>
    <row r="213" spans="8:10" x14ac:dyDescent="0.3">
      <c r="H213" s="85">
        <f t="shared" si="11"/>
        <v>2</v>
      </c>
      <c r="I213" s="86">
        <v>829.08164000000011</v>
      </c>
      <c r="J213" s="87">
        <v>3408.1632800000007</v>
      </c>
    </row>
    <row r="214" spans="8:10" x14ac:dyDescent="0.3">
      <c r="H214" s="85">
        <f t="shared" si="11"/>
        <v>2.5</v>
      </c>
      <c r="I214" s="86">
        <v>813.77552000000014</v>
      </c>
      <c r="J214" s="87">
        <v>4221.9388000000008</v>
      </c>
    </row>
    <row r="215" spans="8:10" x14ac:dyDescent="0.3">
      <c r="H215" s="85">
        <f t="shared" si="11"/>
        <v>3</v>
      </c>
      <c r="I215" s="86">
        <v>798.46940000000018</v>
      </c>
      <c r="J215" s="87">
        <v>5020.4082000000008</v>
      </c>
    </row>
    <row r="216" spans="8:10" x14ac:dyDescent="0.3">
      <c r="H216" s="85">
        <f t="shared" si="11"/>
        <v>3.5</v>
      </c>
      <c r="I216" s="86">
        <v>783.16328000000021</v>
      </c>
      <c r="J216" s="87">
        <v>5803.5714800000005</v>
      </c>
    </row>
    <row r="217" spans="8:10" x14ac:dyDescent="0.3">
      <c r="H217" s="85">
        <f t="shared" si="11"/>
        <v>4</v>
      </c>
      <c r="I217" s="86">
        <v>767.85716000000025</v>
      </c>
      <c r="J217" s="87">
        <v>6571.428640000001</v>
      </c>
    </row>
    <row r="218" spans="8:10" x14ac:dyDescent="0.3">
      <c r="H218" s="85">
        <f t="shared" si="11"/>
        <v>4.5</v>
      </c>
      <c r="I218" s="86">
        <v>752.55104000000028</v>
      </c>
      <c r="J218" s="87">
        <v>7323.9796800000013</v>
      </c>
    </row>
    <row r="219" spans="8:10" x14ac:dyDescent="0.3">
      <c r="H219" s="85">
        <f t="shared" si="11"/>
        <v>5</v>
      </c>
      <c r="I219" s="86">
        <v>737.24492000000032</v>
      </c>
      <c r="J219" s="87">
        <v>8061.2246000000014</v>
      </c>
    </row>
    <row r="220" spans="8:10" x14ac:dyDescent="0.3">
      <c r="H220" s="85">
        <f t="shared" si="11"/>
        <v>5.5</v>
      </c>
      <c r="I220" s="86">
        <v>721.93880000000036</v>
      </c>
      <c r="J220" s="87">
        <v>8783.1634000000013</v>
      </c>
    </row>
    <row r="221" spans="8:10" x14ac:dyDescent="0.3">
      <c r="H221" s="85">
        <f t="shared" si="11"/>
        <v>6</v>
      </c>
      <c r="I221" s="86">
        <v>706.63268000000039</v>
      </c>
      <c r="J221" s="87">
        <v>9489.7960800000019</v>
      </c>
    </row>
    <row r="222" spans="8:10" x14ac:dyDescent="0.3">
      <c r="H222" s="85">
        <f t="shared" si="11"/>
        <v>6.5</v>
      </c>
      <c r="I222" s="86">
        <v>691.32656000000043</v>
      </c>
      <c r="J222" s="87">
        <v>10181.122640000001</v>
      </c>
    </row>
    <row r="223" spans="8:10" x14ac:dyDescent="0.3">
      <c r="H223" s="85">
        <f t="shared" si="11"/>
        <v>7</v>
      </c>
      <c r="I223" s="86">
        <v>676.02044000000046</v>
      </c>
      <c r="J223" s="87">
        <v>10857.143080000002</v>
      </c>
    </row>
    <row r="224" spans="8:10" x14ac:dyDescent="0.3">
      <c r="H224" s="85">
        <f t="shared" si="11"/>
        <v>7.5</v>
      </c>
      <c r="I224" s="86">
        <v>660.7143200000005</v>
      </c>
      <c r="J224" s="87">
        <v>11517.857400000003</v>
      </c>
    </row>
    <row r="225" spans="8:10" x14ac:dyDescent="0.3">
      <c r="H225" s="85">
        <f t="shared" si="11"/>
        <v>8</v>
      </c>
      <c r="I225" s="86">
        <v>645.40820000000053</v>
      </c>
      <c r="J225" s="87">
        <v>12163.265600000002</v>
      </c>
    </row>
    <row r="226" spans="8:10" x14ac:dyDescent="0.3">
      <c r="H226" s="85">
        <f t="shared" si="11"/>
        <v>8.5</v>
      </c>
      <c r="I226" s="86">
        <v>630.10208000000057</v>
      </c>
      <c r="J226" s="87">
        <v>12793.367680000003</v>
      </c>
    </row>
    <row r="227" spans="8:10" x14ac:dyDescent="0.3">
      <c r="H227" s="85">
        <f t="shared" si="11"/>
        <v>9</v>
      </c>
      <c r="I227" s="86">
        <v>614.7959600000006</v>
      </c>
      <c r="J227" s="87">
        <v>13408.163640000004</v>
      </c>
    </row>
    <row r="228" spans="8:10" x14ac:dyDescent="0.3">
      <c r="H228" s="85">
        <f t="shared" si="11"/>
        <v>9.5</v>
      </c>
      <c r="I228" s="86">
        <v>599.48984000000064</v>
      </c>
      <c r="J228" s="87">
        <v>14007.653480000004</v>
      </c>
    </row>
    <row r="229" spans="8:10" x14ac:dyDescent="0.3">
      <c r="H229" s="85">
        <f t="shared" si="11"/>
        <v>10</v>
      </c>
      <c r="I229" s="86">
        <v>584.18372000000068</v>
      </c>
      <c r="J229" s="87">
        <v>14591.837200000005</v>
      </c>
    </row>
    <row r="230" spans="8:10" x14ac:dyDescent="0.3">
      <c r="H230" s="85">
        <f t="shared" si="11"/>
        <v>10.5</v>
      </c>
      <c r="I230" s="86">
        <v>568.87760000000071</v>
      </c>
      <c r="J230" s="87">
        <v>15160.714800000005</v>
      </c>
    </row>
    <row r="231" spans="8:10" x14ac:dyDescent="0.3">
      <c r="H231" s="85">
        <f t="shared" si="11"/>
        <v>11</v>
      </c>
      <c r="I231" s="86">
        <v>553.57148000000075</v>
      </c>
      <c r="J231" s="87">
        <v>15714.286280000006</v>
      </c>
    </row>
    <row r="232" spans="8:10" x14ac:dyDescent="0.3">
      <c r="H232" s="85">
        <f t="shared" si="11"/>
        <v>11.5</v>
      </c>
      <c r="I232" s="86">
        <v>538.26536000000078</v>
      </c>
      <c r="J232" s="87">
        <v>16252.551640000007</v>
      </c>
    </row>
    <row r="233" spans="8:10" x14ac:dyDescent="0.3">
      <c r="H233" s="85">
        <f t="shared" si="11"/>
        <v>12</v>
      </c>
      <c r="I233" s="86">
        <v>522.95924000000082</v>
      </c>
      <c r="J233" s="87">
        <v>16775.510880000009</v>
      </c>
    </row>
    <row r="234" spans="8:10" x14ac:dyDescent="0.3">
      <c r="H234" s="85">
        <f t="shared" si="11"/>
        <v>12.5</v>
      </c>
      <c r="I234" s="86">
        <v>507.6531200000008</v>
      </c>
      <c r="J234" s="87">
        <v>17283.164000000008</v>
      </c>
    </row>
    <row r="235" spans="8:10" x14ac:dyDescent="0.3">
      <c r="H235" s="85">
        <f t="shared" si="11"/>
        <v>13</v>
      </c>
      <c r="I235" s="86">
        <v>492.34700000000078</v>
      </c>
      <c r="J235" s="87">
        <v>17775.51100000001</v>
      </c>
    </row>
    <row r="236" spans="8:10" x14ac:dyDescent="0.3">
      <c r="H236" s="85">
        <f t="shared" si="11"/>
        <v>13.5</v>
      </c>
      <c r="I236" s="86">
        <v>477.04088000000075</v>
      </c>
      <c r="J236" s="87">
        <v>18252.55188000001</v>
      </c>
    </row>
    <row r="237" spans="8:10" x14ac:dyDescent="0.3">
      <c r="H237" s="85">
        <f t="shared" si="11"/>
        <v>14</v>
      </c>
      <c r="I237" s="86">
        <v>461.73476000000073</v>
      </c>
      <c r="J237" s="87">
        <v>18714.286640000009</v>
      </c>
    </row>
    <row r="238" spans="8:10" x14ac:dyDescent="0.3">
      <c r="H238" s="85">
        <f t="shared" si="11"/>
        <v>14.5</v>
      </c>
      <c r="I238" s="86">
        <v>446.42864000000071</v>
      </c>
      <c r="J238" s="87">
        <v>19160.715280000011</v>
      </c>
    </row>
    <row r="239" spans="8:10" x14ac:dyDescent="0.3">
      <c r="H239" s="85">
        <f t="shared" si="11"/>
        <v>15</v>
      </c>
      <c r="I239" s="86">
        <v>431.12252000000069</v>
      </c>
      <c r="J239" s="87">
        <v>19591.837800000012</v>
      </c>
    </row>
    <row r="240" spans="8:10" x14ac:dyDescent="0.3">
      <c r="H240" s="85">
        <f t="shared" si="11"/>
        <v>15.5</v>
      </c>
      <c r="I240" s="86">
        <v>415.81640000000067</v>
      </c>
      <c r="J240" s="87">
        <v>20007.654200000012</v>
      </c>
    </row>
    <row r="241" spans="8:10" x14ac:dyDescent="0.3">
      <c r="H241" s="85">
        <f t="shared" si="11"/>
        <v>16</v>
      </c>
      <c r="I241" s="86">
        <v>400.51028000000065</v>
      </c>
      <c r="J241" s="87">
        <v>20408.164480000014</v>
      </c>
    </row>
    <row r="242" spans="8:10" x14ac:dyDescent="0.3">
      <c r="H242" s="85">
        <f t="shared" si="11"/>
        <v>16.5</v>
      </c>
      <c r="I242" s="86">
        <v>385.20416000000063</v>
      </c>
      <c r="J242" s="87">
        <v>20793.368640000015</v>
      </c>
    </row>
    <row r="243" spans="8:10" x14ac:dyDescent="0.3">
      <c r="H243" s="85">
        <f t="shared" si="11"/>
        <v>17</v>
      </c>
      <c r="I243" s="86">
        <v>369.89804000000061</v>
      </c>
      <c r="J243" s="87">
        <v>21163.266680000015</v>
      </c>
    </row>
    <row r="244" spans="8:10" x14ac:dyDescent="0.3">
      <c r="H244" s="85">
        <f t="shared" si="11"/>
        <v>17.5</v>
      </c>
      <c r="I244" s="86">
        <v>354.59192000000058</v>
      </c>
      <c r="J244" s="87">
        <v>21517.858600000014</v>
      </c>
    </row>
    <row r="245" spans="8:10" x14ac:dyDescent="0.3">
      <c r="H245" s="85">
        <f t="shared" si="11"/>
        <v>18</v>
      </c>
      <c r="I245" s="86">
        <v>339.28580000000056</v>
      </c>
      <c r="J245" s="87">
        <v>21857.144400000016</v>
      </c>
    </row>
    <row r="246" spans="8:10" x14ac:dyDescent="0.3">
      <c r="H246" s="85">
        <f t="shared" si="11"/>
        <v>18.5</v>
      </c>
      <c r="I246" s="86">
        <v>323.97968000000054</v>
      </c>
      <c r="J246" s="87">
        <v>22181.124080000016</v>
      </c>
    </row>
    <row r="247" spans="8:10" x14ac:dyDescent="0.3">
      <c r="H247" s="85">
        <f t="shared" si="11"/>
        <v>19</v>
      </c>
      <c r="I247" s="86">
        <v>308.67356000000052</v>
      </c>
      <c r="J247" s="87">
        <v>22489.797640000015</v>
      </c>
    </row>
    <row r="248" spans="8:10" x14ac:dyDescent="0.3">
      <c r="H248" s="85">
        <f t="shared" si="11"/>
        <v>19.5</v>
      </c>
      <c r="I248" s="86">
        <v>293.3674400000005</v>
      </c>
      <c r="J248" s="87">
        <v>22783.165080000017</v>
      </c>
    </row>
    <row r="249" spans="8:10" x14ac:dyDescent="0.3">
      <c r="H249" s="85">
        <f t="shared" si="11"/>
        <v>20</v>
      </c>
      <c r="I249" s="86">
        <v>278.06132000000048</v>
      </c>
      <c r="J249" s="87">
        <v>23061.226400000018</v>
      </c>
    </row>
    <row r="250" spans="8:10" x14ac:dyDescent="0.3">
      <c r="H250" s="85">
        <f t="shared" si="11"/>
        <v>20.5</v>
      </c>
      <c r="I250" s="86">
        <v>262.75520000000046</v>
      </c>
      <c r="J250" s="87">
        <v>23323.981600000017</v>
      </c>
    </row>
    <row r="251" spans="8:10" x14ac:dyDescent="0.3">
      <c r="H251" s="85">
        <f t="shared" si="11"/>
        <v>21</v>
      </c>
      <c r="I251" s="86">
        <v>247.44908000000046</v>
      </c>
      <c r="J251" s="87">
        <v>23571.430680000019</v>
      </c>
    </row>
    <row r="252" spans="8:10" x14ac:dyDescent="0.3">
      <c r="H252" s="85">
        <f t="shared" si="11"/>
        <v>21.5</v>
      </c>
      <c r="I252" s="86">
        <v>232.14296000000047</v>
      </c>
      <c r="J252" s="87">
        <v>23803.573640000021</v>
      </c>
    </row>
    <row r="253" spans="8:10" x14ac:dyDescent="0.3">
      <c r="H253" s="85">
        <f t="shared" si="11"/>
        <v>22</v>
      </c>
      <c r="I253" s="86">
        <v>216.83684000000048</v>
      </c>
      <c r="J253" s="87">
        <v>24020.41048000002</v>
      </c>
    </row>
    <row r="254" spans="8:10" x14ac:dyDescent="0.3">
      <c r="H254" s="85">
        <f t="shared" si="11"/>
        <v>22.5</v>
      </c>
      <c r="I254" s="86">
        <v>201.53072000000049</v>
      </c>
      <c r="J254" s="87">
        <v>24221.941200000019</v>
      </c>
    </row>
    <row r="255" spans="8:10" x14ac:dyDescent="0.3">
      <c r="H255" s="85">
        <f t="shared" si="11"/>
        <v>23</v>
      </c>
      <c r="I255" s="86">
        <v>186.22460000000049</v>
      </c>
      <c r="J255" s="87">
        <v>24408.165800000021</v>
      </c>
    </row>
    <row r="256" spans="8:10" x14ac:dyDescent="0.3">
      <c r="H256" s="85">
        <f t="shared" si="11"/>
        <v>23.5</v>
      </c>
      <c r="I256" s="86">
        <v>170.9184800000005</v>
      </c>
      <c r="J256" s="87">
        <v>24579.084280000021</v>
      </c>
    </row>
    <row r="257" spans="8:10" x14ac:dyDescent="0.3">
      <c r="H257" s="85">
        <f t="shared" si="11"/>
        <v>24</v>
      </c>
      <c r="I257" s="86">
        <v>155.61236000000051</v>
      </c>
      <c r="J257" s="87">
        <v>24734.69664000002</v>
      </c>
    </row>
    <row r="258" spans="8:10" x14ac:dyDescent="0.3">
      <c r="H258" s="85">
        <f t="shared" si="11"/>
        <v>24.5</v>
      </c>
      <c r="I258" s="86">
        <v>140.30624000000051</v>
      </c>
      <c r="J258" s="87">
        <v>24875.002880000022</v>
      </c>
    </row>
    <row r="259" spans="8:10" x14ac:dyDescent="0.3">
      <c r="H259" s="85">
        <f t="shared" si="11"/>
        <v>25</v>
      </c>
      <c r="I259" s="86">
        <v>125.00012000000052</v>
      </c>
      <c r="J259" s="87">
        <v>25000.003000000022</v>
      </c>
    </row>
    <row r="260" spans="8:10" x14ac:dyDescent="0.3">
      <c r="H260" s="85">
        <f t="shared" si="11"/>
        <v>25.5</v>
      </c>
      <c r="I260" s="86">
        <v>125.00012000000052</v>
      </c>
      <c r="J260" s="87">
        <v>25257.500000000029</v>
      </c>
    </row>
    <row r="261" spans="8:10" x14ac:dyDescent="0.3">
      <c r="H261" s="85">
        <f t="shared" si="11"/>
        <v>26</v>
      </c>
      <c r="I261" s="86">
        <v>125.00012000000052</v>
      </c>
      <c r="J261" s="87">
        <v>25507.500000000029</v>
      </c>
    </row>
    <row r="262" spans="8:10" x14ac:dyDescent="0.3">
      <c r="H262" s="85">
        <f t="shared" si="11"/>
        <v>26.5</v>
      </c>
      <c r="I262" s="86">
        <v>125.00012000000052</v>
      </c>
      <c r="J262" s="87">
        <v>25757.500000000029</v>
      </c>
    </row>
    <row r="263" spans="8:10" x14ac:dyDescent="0.3">
      <c r="H263" s="85">
        <f t="shared" si="11"/>
        <v>27</v>
      </c>
      <c r="I263" s="86">
        <v>125.00012000000052</v>
      </c>
      <c r="J263" s="87">
        <v>26007.500000000029</v>
      </c>
    </row>
    <row r="264" spans="8:10" x14ac:dyDescent="0.3">
      <c r="H264" s="85">
        <f t="shared" si="11"/>
        <v>27.5</v>
      </c>
      <c r="I264" s="86">
        <v>125.00012000000052</v>
      </c>
      <c r="J264" s="87">
        <v>26257.500000000029</v>
      </c>
    </row>
    <row r="265" spans="8:10" x14ac:dyDescent="0.3">
      <c r="H265" s="85">
        <f t="shared" si="11"/>
        <v>28</v>
      </c>
      <c r="I265" s="86">
        <v>125.00012000000052</v>
      </c>
      <c r="J265" s="87">
        <v>26507.500000000029</v>
      </c>
    </row>
    <row r="266" spans="8:10" x14ac:dyDescent="0.3">
      <c r="H266" s="85">
        <f t="shared" si="11"/>
        <v>28.5</v>
      </c>
      <c r="I266" s="86">
        <v>125.00012000000052</v>
      </c>
      <c r="J266" s="87">
        <v>26757.500000000029</v>
      </c>
    </row>
    <row r="267" spans="8:10" x14ac:dyDescent="0.3">
      <c r="H267" s="85">
        <f t="shared" si="11"/>
        <v>29</v>
      </c>
      <c r="I267" s="86">
        <v>125.00012000000052</v>
      </c>
      <c r="J267" s="87">
        <v>27007.500000000029</v>
      </c>
    </row>
    <row r="268" spans="8:10" x14ac:dyDescent="0.3">
      <c r="H268" s="85">
        <f t="shared" si="11"/>
        <v>29.5</v>
      </c>
      <c r="I268" s="86">
        <v>125.00012000000052</v>
      </c>
      <c r="J268" s="87">
        <v>27257.500000000029</v>
      </c>
    </row>
    <row r="269" spans="8:10" x14ac:dyDescent="0.3">
      <c r="H269" s="85">
        <f t="shared" si="11"/>
        <v>30</v>
      </c>
      <c r="I269" s="86">
        <v>125.00012000000052</v>
      </c>
      <c r="J269" s="87">
        <v>27507.500000000029</v>
      </c>
    </row>
    <row r="270" spans="8:10" x14ac:dyDescent="0.3">
      <c r="H270" s="85">
        <f t="shared" si="11"/>
        <v>30.5</v>
      </c>
      <c r="I270" s="86">
        <v>125.00012000000052</v>
      </c>
      <c r="J270" s="87">
        <v>27757.500000000029</v>
      </c>
    </row>
    <row r="271" spans="8:10" x14ac:dyDescent="0.3">
      <c r="H271" s="85">
        <f t="shared" si="11"/>
        <v>31</v>
      </c>
      <c r="I271" s="86">
        <v>125.00012000000052</v>
      </c>
      <c r="J271" s="87">
        <v>28007.500000000029</v>
      </c>
    </row>
    <row r="272" spans="8:10" x14ac:dyDescent="0.3">
      <c r="H272" s="85">
        <f t="shared" si="11"/>
        <v>31.5</v>
      </c>
      <c r="I272" s="86">
        <v>125.00012000000052</v>
      </c>
      <c r="J272" s="87">
        <v>28257.500000000029</v>
      </c>
    </row>
    <row r="273" spans="8:10" x14ac:dyDescent="0.3">
      <c r="H273" s="85">
        <f t="shared" si="11"/>
        <v>32</v>
      </c>
      <c r="I273" s="86">
        <v>125.00012000000052</v>
      </c>
      <c r="J273" s="87">
        <v>28507.500000000029</v>
      </c>
    </row>
    <row r="274" spans="8:10" x14ac:dyDescent="0.3">
      <c r="H274" s="85">
        <f t="shared" si="11"/>
        <v>32.5</v>
      </c>
      <c r="I274" s="86">
        <v>125.00012000000052</v>
      </c>
      <c r="J274" s="87">
        <v>28757.500000000029</v>
      </c>
    </row>
    <row r="275" spans="8:10" x14ac:dyDescent="0.3">
      <c r="H275" s="85">
        <f t="shared" ref="H275:H338" si="12">H274+0.5</f>
        <v>33</v>
      </c>
      <c r="I275" s="86">
        <v>125.00012000000052</v>
      </c>
      <c r="J275" s="87">
        <v>29007.500000000029</v>
      </c>
    </row>
    <row r="276" spans="8:10" x14ac:dyDescent="0.3">
      <c r="H276" s="85">
        <f t="shared" si="12"/>
        <v>33.5</v>
      </c>
      <c r="I276" s="86">
        <v>125.00012000000052</v>
      </c>
      <c r="J276" s="87">
        <v>29257.500000000029</v>
      </c>
    </row>
    <row r="277" spans="8:10" x14ac:dyDescent="0.3">
      <c r="H277" s="85">
        <f t="shared" si="12"/>
        <v>34</v>
      </c>
      <c r="I277" s="86">
        <v>125.00012000000052</v>
      </c>
      <c r="J277" s="87">
        <v>29507.500000000029</v>
      </c>
    </row>
    <row r="278" spans="8:10" x14ac:dyDescent="0.3">
      <c r="H278" s="85">
        <f t="shared" si="12"/>
        <v>34.5</v>
      </c>
      <c r="I278" s="86">
        <v>125.00012000000052</v>
      </c>
      <c r="J278" s="87">
        <v>29757.500000000029</v>
      </c>
    </row>
    <row r="279" spans="8:10" x14ac:dyDescent="0.3">
      <c r="H279" s="85">
        <f t="shared" si="12"/>
        <v>35</v>
      </c>
      <c r="I279" s="86">
        <v>125.00012000000052</v>
      </c>
      <c r="J279" s="87">
        <v>30007.500000000029</v>
      </c>
    </row>
    <row r="280" spans="8:10" x14ac:dyDescent="0.3">
      <c r="H280" s="85">
        <f t="shared" si="12"/>
        <v>35.5</v>
      </c>
      <c r="I280" s="86">
        <v>125.00012000000052</v>
      </c>
      <c r="J280" s="87">
        <v>30257.500000000029</v>
      </c>
    </row>
    <row r="281" spans="8:10" x14ac:dyDescent="0.3">
      <c r="H281" s="85">
        <f t="shared" si="12"/>
        <v>36</v>
      </c>
      <c r="I281" s="86">
        <v>125.00012000000052</v>
      </c>
      <c r="J281" s="87">
        <v>30507.500000000029</v>
      </c>
    </row>
    <row r="282" spans="8:10" x14ac:dyDescent="0.3">
      <c r="H282" s="85">
        <f t="shared" si="12"/>
        <v>36.5</v>
      </c>
      <c r="I282" s="86">
        <v>125.00012000000052</v>
      </c>
      <c r="J282" s="87">
        <v>30757.500000000029</v>
      </c>
    </row>
    <row r="283" spans="8:10" x14ac:dyDescent="0.3">
      <c r="H283" s="85">
        <f t="shared" si="12"/>
        <v>37</v>
      </c>
      <c r="I283" s="86">
        <v>125.00012000000052</v>
      </c>
      <c r="J283" s="87">
        <v>31007.500000000029</v>
      </c>
    </row>
    <row r="284" spans="8:10" x14ac:dyDescent="0.3">
      <c r="H284" s="85">
        <f t="shared" si="12"/>
        <v>37.5</v>
      </c>
      <c r="I284" s="86">
        <v>125.00012000000052</v>
      </c>
      <c r="J284" s="87">
        <v>31257.500000000029</v>
      </c>
    </row>
    <row r="285" spans="8:10" x14ac:dyDescent="0.3">
      <c r="H285" s="85">
        <f t="shared" si="12"/>
        <v>38</v>
      </c>
      <c r="I285" s="86">
        <v>125.00012000000052</v>
      </c>
      <c r="J285" s="87">
        <v>31507.500000000029</v>
      </c>
    </row>
    <row r="286" spans="8:10" x14ac:dyDescent="0.3">
      <c r="H286" s="85">
        <f t="shared" si="12"/>
        <v>38.5</v>
      </c>
      <c r="I286" s="86">
        <v>125.00012000000052</v>
      </c>
      <c r="J286" s="87">
        <v>31757.500000000029</v>
      </c>
    </row>
    <row r="287" spans="8:10" x14ac:dyDescent="0.3">
      <c r="H287" s="85">
        <f t="shared" si="12"/>
        <v>39</v>
      </c>
      <c r="I287" s="86">
        <v>125.00012000000052</v>
      </c>
      <c r="J287" s="87">
        <v>32007.500000000029</v>
      </c>
    </row>
    <row r="288" spans="8:10" x14ac:dyDescent="0.3">
      <c r="H288" s="85">
        <f t="shared" si="12"/>
        <v>39.5</v>
      </c>
      <c r="I288" s="86">
        <v>125.00012000000052</v>
      </c>
      <c r="J288" s="87">
        <v>32257.500000000029</v>
      </c>
    </row>
    <row r="289" spans="8:10" x14ac:dyDescent="0.3">
      <c r="H289" s="85">
        <f t="shared" si="12"/>
        <v>40</v>
      </c>
      <c r="I289" s="86">
        <v>125.00012000000052</v>
      </c>
      <c r="J289" s="87">
        <v>32507.500000000029</v>
      </c>
    </row>
    <row r="290" spans="8:10" x14ac:dyDescent="0.3">
      <c r="H290" s="85">
        <f t="shared" si="12"/>
        <v>40.5</v>
      </c>
      <c r="I290" s="86">
        <v>125.00012000000052</v>
      </c>
      <c r="J290" s="87">
        <v>32757.500000000029</v>
      </c>
    </row>
    <row r="291" spans="8:10" x14ac:dyDescent="0.3">
      <c r="H291" s="85">
        <f t="shared" si="12"/>
        <v>41</v>
      </c>
      <c r="I291" s="86">
        <v>125.00012000000052</v>
      </c>
      <c r="J291" s="87">
        <v>33007.500000000029</v>
      </c>
    </row>
    <row r="292" spans="8:10" x14ac:dyDescent="0.3">
      <c r="H292" s="85">
        <f t="shared" si="12"/>
        <v>41.5</v>
      </c>
      <c r="I292" s="86">
        <v>125.00012000000052</v>
      </c>
      <c r="J292" s="87">
        <v>33257.500000000029</v>
      </c>
    </row>
    <row r="293" spans="8:10" x14ac:dyDescent="0.3">
      <c r="H293" s="85">
        <f t="shared" si="12"/>
        <v>42</v>
      </c>
      <c r="I293" s="86">
        <v>125.00012000000052</v>
      </c>
      <c r="J293" s="87">
        <v>33507.500000000029</v>
      </c>
    </row>
    <row r="294" spans="8:10" x14ac:dyDescent="0.3">
      <c r="H294" s="85">
        <f t="shared" si="12"/>
        <v>42.5</v>
      </c>
      <c r="I294" s="86">
        <v>125.00012000000052</v>
      </c>
      <c r="J294" s="87">
        <v>33757.500000000029</v>
      </c>
    </row>
    <row r="295" spans="8:10" x14ac:dyDescent="0.3">
      <c r="H295" s="85">
        <f t="shared" si="12"/>
        <v>43</v>
      </c>
      <c r="I295" s="86">
        <v>125.00012000000052</v>
      </c>
      <c r="J295" s="87">
        <v>34007.500000000029</v>
      </c>
    </row>
    <row r="296" spans="8:10" x14ac:dyDescent="0.3">
      <c r="H296" s="85">
        <f t="shared" si="12"/>
        <v>43.5</v>
      </c>
      <c r="I296" s="86">
        <v>125.00012000000052</v>
      </c>
      <c r="J296" s="87">
        <v>34257.500000000029</v>
      </c>
    </row>
    <row r="297" spans="8:10" x14ac:dyDescent="0.3">
      <c r="H297" s="85">
        <f t="shared" si="12"/>
        <v>44</v>
      </c>
      <c r="I297" s="86">
        <v>125.00012000000052</v>
      </c>
      <c r="J297" s="87">
        <v>34507.500000000029</v>
      </c>
    </row>
    <row r="298" spans="8:10" x14ac:dyDescent="0.3">
      <c r="H298" s="85">
        <f t="shared" si="12"/>
        <v>44.5</v>
      </c>
      <c r="I298" s="86">
        <v>125.00012000000052</v>
      </c>
      <c r="J298" s="87">
        <v>34757.500000000029</v>
      </c>
    </row>
    <row r="299" spans="8:10" x14ac:dyDescent="0.3">
      <c r="H299" s="85">
        <f t="shared" si="12"/>
        <v>45</v>
      </c>
      <c r="I299" s="86">
        <v>125.00012000000052</v>
      </c>
      <c r="J299" s="87">
        <v>35007.500000000029</v>
      </c>
    </row>
    <row r="300" spans="8:10" x14ac:dyDescent="0.3">
      <c r="H300" s="85">
        <f t="shared" si="12"/>
        <v>45.5</v>
      </c>
      <c r="I300" s="86">
        <v>125.00012000000052</v>
      </c>
      <c r="J300" s="87">
        <v>35257.500000000029</v>
      </c>
    </row>
    <row r="301" spans="8:10" x14ac:dyDescent="0.3">
      <c r="H301" s="85">
        <f t="shared" si="12"/>
        <v>46</v>
      </c>
      <c r="I301" s="86">
        <v>125.00012000000052</v>
      </c>
      <c r="J301" s="87">
        <v>35507.500000000029</v>
      </c>
    </row>
    <row r="302" spans="8:10" x14ac:dyDescent="0.3">
      <c r="H302" s="85">
        <f t="shared" si="12"/>
        <v>46.5</v>
      </c>
      <c r="I302" s="86">
        <v>125.00012000000052</v>
      </c>
      <c r="J302" s="87">
        <v>35757.500000000029</v>
      </c>
    </row>
    <row r="303" spans="8:10" x14ac:dyDescent="0.3">
      <c r="H303" s="85">
        <f t="shared" si="12"/>
        <v>47</v>
      </c>
      <c r="I303" s="86">
        <v>125.00012000000052</v>
      </c>
      <c r="J303" s="87">
        <v>36007.500000000029</v>
      </c>
    </row>
    <row r="304" spans="8:10" x14ac:dyDescent="0.3">
      <c r="H304" s="85">
        <f t="shared" si="12"/>
        <v>47.5</v>
      </c>
      <c r="I304" s="86">
        <v>125.00012000000052</v>
      </c>
      <c r="J304" s="87">
        <v>36257.500000000029</v>
      </c>
    </row>
    <row r="305" spans="8:10" x14ac:dyDescent="0.3">
      <c r="H305" s="85">
        <f t="shared" si="12"/>
        <v>48</v>
      </c>
      <c r="I305" s="86">
        <v>125.00012000000052</v>
      </c>
      <c r="J305" s="87">
        <v>36507.500000000029</v>
      </c>
    </row>
    <row r="306" spans="8:10" x14ac:dyDescent="0.3">
      <c r="H306" s="85">
        <f t="shared" si="12"/>
        <v>48.5</v>
      </c>
      <c r="I306" s="86">
        <v>125.00012000000052</v>
      </c>
      <c r="J306" s="87">
        <v>36757.500000000029</v>
      </c>
    </row>
    <row r="307" spans="8:10" x14ac:dyDescent="0.3">
      <c r="H307" s="85">
        <f t="shared" si="12"/>
        <v>49</v>
      </c>
      <c r="I307" s="86">
        <v>125.00012000000052</v>
      </c>
      <c r="J307" s="87">
        <v>37007.500000000029</v>
      </c>
    </row>
    <row r="308" spans="8:10" x14ac:dyDescent="0.3">
      <c r="H308" s="85">
        <f t="shared" si="12"/>
        <v>49.5</v>
      </c>
      <c r="I308" s="86">
        <v>125.00012000000052</v>
      </c>
      <c r="J308" s="87">
        <v>37257.500000000029</v>
      </c>
    </row>
    <row r="309" spans="8:10" x14ac:dyDescent="0.3">
      <c r="H309" s="85">
        <f t="shared" si="12"/>
        <v>50</v>
      </c>
      <c r="I309" s="86">
        <v>125.00012000000052</v>
      </c>
      <c r="J309" s="87">
        <v>37507.500000000029</v>
      </c>
    </row>
    <row r="310" spans="8:10" x14ac:dyDescent="0.3">
      <c r="H310" s="85">
        <f t="shared" si="12"/>
        <v>50.5</v>
      </c>
      <c r="I310" s="86">
        <v>125.00012000000052</v>
      </c>
      <c r="J310" s="87">
        <v>37757.500000000029</v>
      </c>
    </row>
    <row r="311" spans="8:10" x14ac:dyDescent="0.3">
      <c r="H311" s="85">
        <f t="shared" si="12"/>
        <v>51</v>
      </c>
      <c r="I311" s="86">
        <v>125.00012000000052</v>
      </c>
      <c r="J311" s="87">
        <v>38007.500000000029</v>
      </c>
    </row>
    <row r="312" spans="8:10" x14ac:dyDescent="0.3">
      <c r="H312" s="85">
        <f t="shared" si="12"/>
        <v>51.5</v>
      </c>
      <c r="I312" s="86">
        <v>125.00012000000052</v>
      </c>
      <c r="J312" s="87">
        <v>38257.500000000029</v>
      </c>
    </row>
    <row r="313" spans="8:10" x14ac:dyDescent="0.3">
      <c r="H313" s="85">
        <f t="shared" si="12"/>
        <v>52</v>
      </c>
      <c r="I313" s="86">
        <v>125.00012000000052</v>
      </c>
      <c r="J313" s="87">
        <v>38507.500000000029</v>
      </c>
    </row>
    <row r="314" spans="8:10" x14ac:dyDescent="0.3">
      <c r="H314" s="85">
        <f t="shared" si="12"/>
        <v>52.5</v>
      </c>
      <c r="I314" s="86">
        <v>125.00012000000052</v>
      </c>
      <c r="J314" s="87">
        <v>38757.500000000029</v>
      </c>
    </row>
    <row r="315" spans="8:10" x14ac:dyDescent="0.3">
      <c r="H315" s="85">
        <f t="shared" si="12"/>
        <v>53</v>
      </c>
      <c r="I315" s="86">
        <v>125.00012000000052</v>
      </c>
      <c r="J315" s="87">
        <v>39007.500000000029</v>
      </c>
    </row>
    <row r="316" spans="8:10" x14ac:dyDescent="0.3">
      <c r="H316" s="85">
        <f t="shared" si="12"/>
        <v>53.5</v>
      </c>
      <c r="I316" s="86">
        <v>125.00012000000052</v>
      </c>
      <c r="J316" s="87">
        <v>39257.500000000029</v>
      </c>
    </row>
    <row r="317" spans="8:10" x14ac:dyDescent="0.3">
      <c r="H317" s="85">
        <f t="shared" si="12"/>
        <v>54</v>
      </c>
      <c r="I317" s="86">
        <v>125.00012000000052</v>
      </c>
      <c r="J317" s="87">
        <v>39507.500000000029</v>
      </c>
    </row>
    <row r="318" spans="8:10" x14ac:dyDescent="0.3">
      <c r="H318" s="85">
        <f t="shared" si="12"/>
        <v>54.5</v>
      </c>
      <c r="I318" s="86">
        <v>125.00012000000052</v>
      </c>
      <c r="J318" s="87">
        <v>39757.500000000029</v>
      </c>
    </row>
    <row r="319" spans="8:10" x14ac:dyDescent="0.3">
      <c r="H319" s="85">
        <f t="shared" si="12"/>
        <v>55</v>
      </c>
      <c r="I319" s="86">
        <v>125.00012000000052</v>
      </c>
      <c r="J319" s="87">
        <v>40007.500000000029</v>
      </c>
    </row>
    <row r="320" spans="8:10" x14ac:dyDescent="0.3">
      <c r="H320" s="85">
        <f t="shared" si="12"/>
        <v>55.5</v>
      </c>
      <c r="I320" s="86">
        <v>125.00012000000052</v>
      </c>
      <c r="J320" s="87">
        <v>40257.500000000029</v>
      </c>
    </row>
    <row r="321" spans="8:10" x14ac:dyDescent="0.3">
      <c r="H321" s="85">
        <f t="shared" si="12"/>
        <v>56</v>
      </c>
      <c r="I321" s="86">
        <v>125.00012000000052</v>
      </c>
      <c r="J321" s="87">
        <v>40507.500000000029</v>
      </c>
    </row>
    <row r="322" spans="8:10" x14ac:dyDescent="0.3">
      <c r="H322" s="85">
        <f t="shared" si="12"/>
        <v>56.5</v>
      </c>
      <c r="I322" s="86">
        <v>125.00012000000052</v>
      </c>
      <c r="J322" s="87">
        <v>40757.500000000029</v>
      </c>
    </row>
    <row r="323" spans="8:10" x14ac:dyDescent="0.3">
      <c r="H323" s="85">
        <f t="shared" si="12"/>
        <v>57</v>
      </c>
      <c r="I323" s="86">
        <v>125.00012000000052</v>
      </c>
      <c r="J323" s="87">
        <v>41007.500000000029</v>
      </c>
    </row>
    <row r="324" spans="8:10" x14ac:dyDescent="0.3">
      <c r="H324" s="85">
        <f t="shared" si="12"/>
        <v>57.5</v>
      </c>
      <c r="I324" s="86">
        <v>125.00012000000052</v>
      </c>
      <c r="J324" s="87">
        <v>41257.500000000029</v>
      </c>
    </row>
    <row r="325" spans="8:10" x14ac:dyDescent="0.3">
      <c r="H325" s="85">
        <f t="shared" si="12"/>
        <v>58</v>
      </c>
      <c r="I325" s="86">
        <v>125.00012000000052</v>
      </c>
      <c r="J325" s="87">
        <v>41507.500000000029</v>
      </c>
    </row>
    <row r="326" spans="8:10" x14ac:dyDescent="0.3">
      <c r="H326" s="85">
        <f t="shared" si="12"/>
        <v>58.5</v>
      </c>
      <c r="I326" s="86">
        <v>125.00012000000052</v>
      </c>
      <c r="J326" s="87">
        <v>41757.500000000029</v>
      </c>
    </row>
    <row r="327" spans="8:10" x14ac:dyDescent="0.3">
      <c r="H327" s="85">
        <f t="shared" si="12"/>
        <v>59</v>
      </c>
      <c r="I327" s="86">
        <v>125.00012000000052</v>
      </c>
      <c r="J327" s="87">
        <v>42007.500000000029</v>
      </c>
    </row>
    <row r="328" spans="8:10" x14ac:dyDescent="0.3">
      <c r="H328" s="85">
        <f t="shared" si="12"/>
        <v>59.5</v>
      </c>
      <c r="I328" s="86">
        <v>125.00012000000052</v>
      </c>
      <c r="J328" s="87">
        <v>42257.500000000029</v>
      </c>
    </row>
    <row r="329" spans="8:10" x14ac:dyDescent="0.3">
      <c r="H329" s="85">
        <f t="shared" si="12"/>
        <v>60</v>
      </c>
      <c r="I329" s="86">
        <v>125.00012000000052</v>
      </c>
      <c r="J329" s="87">
        <v>42507.500000000029</v>
      </c>
    </row>
    <row r="330" spans="8:10" x14ac:dyDescent="0.3">
      <c r="H330" s="85">
        <f t="shared" si="12"/>
        <v>60.5</v>
      </c>
      <c r="I330" s="86">
        <v>125.00012000000052</v>
      </c>
      <c r="J330" s="87">
        <v>42757.500000000029</v>
      </c>
    </row>
    <row r="331" spans="8:10" x14ac:dyDescent="0.3">
      <c r="H331" s="85">
        <f t="shared" si="12"/>
        <v>61</v>
      </c>
      <c r="I331" s="86">
        <v>125.00012000000052</v>
      </c>
      <c r="J331" s="87">
        <v>43007.500000000029</v>
      </c>
    </row>
    <row r="332" spans="8:10" x14ac:dyDescent="0.3">
      <c r="H332" s="85">
        <f t="shared" si="12"/>
        <v>61.5</v>
      </c>
      <c r="I332" s="86">
        <v>125.00012000000052</v>
      </c>
      <c r="J332" s="87">
        <v>43257.500000000029</v>
      </c>
    </row>
    <row r="333" spans="8:10" x14ac:dyDescent="0.3">
      <c r="H333" s="85">
        <f t="shared" si="12"/>
        <v>62</v>
      </c>
      <c r="I333" s="86">
        <v>125.00012000000052</v>
      </c>
      <c r="J333" s="87">
        <v>43507.500000000029</v>
      </c>
    </row>
    <row r="334" spans="8:10" x14ac:dyDescent="0.3">
      <c r="H334" s="85">
        <f t="shared" si="12"/>
        <v>62.5</v>
      </c>
      <c r="I334" s="86">
        <v>125.00012000000052</v>
      </c>
      <c r="J334" s="87">
        <v>43757.500000000029</v>
      </c>
    </row>
    <row r="335" spans="8:10" x14ac:dyDescent="0.3">
      <c r="H335" s="85">
        <f t="shared" si="12"/>
        <v>63</v>
      </c>
      <c r="I335" s="86">
        <v>125.00012000000052</v>
      </c>
      <c r="J335" s="87">
        <v>44007.500000000029</v>
      </c>
    </row>
    <row r="336" spans="8:10" x14ac:dyDescent="0.3">
      <c r="H336" s="85">
        <f t="shared" si="12"/>
        <v>63.5</v>
      </c>
      <c r="I336" s="86">
        <v>125.00012000000052</v>
      </c>
      <c r="J336" s="87">
        <v>44257.500000000029</v>
      </c>
    </row>
    <row r="337" spans="8:10" x14ac:dyDescent="0.3">
      <c r="H337" s="85">
        <f t="shared" si="12"/>
        <v>64</v>
      </c>
      <c r="I337" s="86">
        <v>125.00012000000052</v>
      </c>
      <c r="J337" s="87">
        <v>44507.500000000029</v>
      </c>
    </row>
    <row r="338" spans="8:10" x14ac:dyDescent="0.3">
      <c r="H338" s="85">
        <f t="shared" si="12"/>
        <v>64.5</v>
      </c>
      <c r="I338" s="86">
        <v>125.00012000000052</v>
      </c>
      <c r="J338" s="87">
        <v>44757.500000000029</v>
      </c>
    </row>
    <row r="339" spans="8:10" x14ac:dyDescent="0.3">
      <c r="H339" s="85">
        <f t="shared" ref="H339:H402" si="13">H338+0.5</f>
        <v>65</v>
      </c>
      <c r="I339" s="86">
        <v>125.00012000000052</v>
      </c>
      <c r="J339" s="87">
        <v>45007.500000000029</v>
      </c>
    </row>
    <row r="340" spans="8:10" x14ac:dyDescent="0.3">
      <c r="H340" s="85">
        <f t="shared" si="13"/>
        <v>65.5</v>
      </c>
      <c r="I340" s="86">
        <v>125.00012000000052</v>
      </c>
      <c r="J340" s="87">
        <v>45257.500000000029</v>
      </c>
    </row>
    <row r="341" spans="8:10" x14ac:dyDescent="0.3">
      <c r="H341" s="85">
        <f t="shared" si="13"/>
        <v>66</v>
      </c>
      <c r="I341" s="86">
        <v>125.00012000000052</v>
      </c>
      <c r="J341" s="87">
        <v>45507.500000000029</v>
      </c>
    </row>
    <row r="342" spans="8:10" x14ac:dyDescent="0.3">
      <c r="H342" s="85">
        <f t="shared" si="13"/>
        <v>66.5</v>
      </c>
      <c r="I342" s="86">
        <v>125.00012000000052</v>
      </c>
      <c r="J342" s="87">
        <v>45757.500000000029</v>
      </c>
    </row>
    <row r="343" spans="8:10" x14ac:dyDescent="0.3">
      <c r="H343" s="85">
        <f t="shared" si="13"/>
        <v>67</v>
      </c>
      <c r="I343" s="86">
        <v>125.00012000000052</v>
      </c>
      <c r="J343" s="87">
        <v>46007.500000000029</v>
      </c>
    </row>
    <row r="344" spans="8:10" x14ac:dyDescent="0.3">
      <c r="H344" s="85">
        <f t="shared" si="13"/>
        <v>67.5</v>
      </c>
      <c r="I344" s="86">
        <v>125.00012000000052</v>
      </c>
      <c r="J344" s="87">
        <v>46257.500000000029</v>
      </c>
    </row>
    <row r="345" spans="8:10" x14ac:dyDescent="0.3">
      <c r="H345" s="85">
        <f t="shared" si="13"/>
        <v>68</v>
      </c>
      <c r="I345" s="86">
        <v>125.00012000000052</v>
      </c>
      <c r="J345" s="87">
        <v>46507.500000000029</v>
      </c>
    </row>
    <row r="346" spans="8:10" x14ac:dyDescent="0.3">
      <c r="H346" s="85">
        <f t="shared" si="13"/>
        <v>68.5</v>
      </c>
      <c r="I346" s="86">
        <v>125.00012000000052</v>
      </c>
      <c r="J346" s="87">
        <v>46757.500000000029</v>
      </c>
    </row>
    <row r="347" spans="8:10" x14ac:dyDescent="0.3">
      <c r="H347" s="85">
        <f t="shared" si="13"/>
        <v>69</v>
      </c>
      <c r="I347" s="86">
        <v>125.00012000000052</v>
      </c>
      <c r="J347" s="87">
        <v>47007.500000000029</v>
      </c>
    </row>
    <row r="348" spans="8:10" x14ac:dyDescent="0.3">
      <c r="H348" s="85">
        <f t="shared" si="13"/>
        <v>69.5</v>
      </c>
      <c r="I348" s="86">
        <v>125.00012000000052</v>
      </c>
      <c r="J348" s="87">
        <v>47257.500000000029</v>
      </c>
    </row>
    <row r="349" spans="8:10" x14ac:dyDescent="0.3">
      <c r="H349" s="85">
        <f t="shared" si="13"/>
        <v>70</v>
      </c>
      <c r="I349" s="86">
        <v>125.00012000000052</v>
      </c>
      <c r="J349" s="87">
        <v>47507.500000000029</v>
      </c>
    </row>
    <row r="350" spans="8:10" x14ac:dyDescent="0.3">
      <c r="H350" s="85">
        <f t="shared" si="13"/>
        <v>70.5</v>
      </c>
      <c r="I350" s="86">
        <v>125.00012000000052</v>
      </c>
      <c r="J350" s="87">
        <v>47757.500000000029</v>
      </c>
    </row>
    <row r="351" spans="8:10" x14ac:dyDescent="0.3">
      <c r="H351" s="85">
        <f t="shared" si="13"/>
        <v>71</v>
      </c>
      <c r="I351" s="86">
        <v>125.00012000000052</v>
      </c>
      <c r="J351" s="87">
        <v>48007.500000000029</v>
      </c>
    </row>
    <row r="352" spans="8:10" x14ac:dyDescent="0.3">
      <c r="H352" s="85">
        <f t="shared" si="13"/>
        <v>71.5</v>
      </c>
      <c r="I352" s="86">
        <v>125.00012000000052</v>
      </c>
      <c r="J352" s="87">
        <v>48257.500000000029</v>
      </c>
    </row>
    <row r="353" spans="8:10" x14ac:dyDescent="0.3">
      <c r="H353" s="85">
        <f t="shared" si="13"/>
        <v>72</v>
      </c>
      <c r="I353" s="86">
        <v>125.00012000000052</v>
      </c>
      <c r="J353" s="87">
        <v>48507.500000000029</v>
      </c>
    </row>
    <row r="354" spans="8:10" x14ac:dyDescent="0.3">
      <c r="H354" s="85">
        <f t="shared" si="13"/>
        <v>72.5</v>
      </c>
      <c r="I354" s="86">
        <v>125.00012000000052</v>
      </c>
      <c r="J354" s="87">
        <v>48757.500000000029</v>
      </c>
    </row>
    <row r="355" spans="8:10" x14ac:dyDescent="0.3">
      <c r="H355" s="85">
        <f t="shared" si="13"/>
        <v>73</v>
      </c>
      <c r="I355" s="86">
        <v>125.00012000000052</v>
      </c>
      <c r="J355" s="87">
        <v>49007.500000000029</v>
      </c>
    </row>
    <row r="356" spans="8:10" x14ac:dyDescent="0.3">
      <c r="H356" s="85">
        <f t="shared" si="13"/>
        <v>73.5</v>
      </c>
      <c r="I356" s="86">
        <v>125.00012000000052</v>
      </c>
      <c r="J356" s="87">
        <v>49257.500000000029</v>
      </c>
    </row>
    <row r="357" spans="8:10" x14ac:dyDescent="0.3">
      <c r="H357" s="85">
        <f t="shared" si="13"/>
        <v>74</v>
      </c>
      <c r="I357" s="86">
        <v>125.00012000000052</v>
      </c>
      <c r="J357" s="87">
        <v>49507.500000000029</v>
      </c>
    </row>
    <row r="358" spans="8:10" x14ac:dyDescent="0.3">
      <c r="H358" s="85">
        <f t="shared" si="13"/>
        <v>74.5</v>
      </c>
      <c r="I358" s="86">
        <v>125.00012000000052</v>
      </c>
      <c r="J358" s="87">
        <v>49757.500000000029</v>
      </c>
    </row>
    <row r="359" spans="8:10" x14ac:dyDescent="0.3">
      <c r="H359" s="85">
        <f t="shared" si="13"/>
        <v>75</v>
      </c>
      <c r="I359" s="86">
        <v>125.00012000000052</v>
      </c>
      <c r="J359" s="87">
        <v>50007.500000000029</v>
      </c>
    </row>
    <row r="360" spans="8:10" x14ac:dyDescent="0.3">
      <c r="H360" s="85">
        <f t="shared" si="13"/>
        <v>75.5</v>
      </c>
      <c r="I360" s="86">
        <v>125.00012000000052</v>
      </c>
      <c r="J360" s="87">
        <v>50257.500000000029</v>
      </c>
    </row>
    <row r="361" spans="8:10" x14ac:dyDescent="0.3">
      <c r="H361" s="85">
        <f t="shared" si="13"/>
        <v>76</v>
      </c>
      <c r="I361" s="86">
        <v>125.00012000000052</v>
      </c>
      <c r="J361" s="87">
        <v>50507.500000000029</v>
      </c>
    </row>
    <row r="362" spans="8:10" x14ac:dyDescent="0.3">
      <c r="H362" s="85">
        <f t="shared" si="13"/>
        <v>76.5</v>
      </c>
      <c r="I362" s="86">
        <v>125.00012000000052</v>
      </c>
      <c r="J362" s="87">
        <v>50757.500000000029</v>
      </c>
    </row>
    <row r="363" spans="8:10" x14ac:dyDescent="0.3">
      <c r="H363" s="85">
        <f t="shared" si="13"/>
        <v>77</v>
      </c>
      <c r="I363" s="86">
        <v>125.00012000000052</v>
      </c>
      <c r="J363" s="87">
        <v>51007.500000000029</v>
      </c>
    </row>
    <row r="364" spans="8:10" x14ac:dyDescent="0.3">
      <c r="H364" s="85">
        <f t="shared" si="13"/>
        <v>77.5</v>
      </c>
      <c r="I364" s="86">
        <v>125.00012000000052</v>
      </c>
      <c r="J364" s="87">
        <v>51257.500000000029</v>
      </c>
    </row>
    <row r="365" spans="8:10" x14ac:dyDescent="0.3">
      <c r="H365" s="85">
        <f t="shared" si="13"/>
        <v>78</v>
      </c>
      <c r="I365" s="86">
        <v>125.00012000000052</v>
      </c>
      <c r="J365" s="87">
        <v>51507.500000000029</v>
      </c>
    </row>
    <row r="366" spans="8:10" x14ac:dyDescent="0.3">
      <c r="H366" s="85">
        <f t="shared" si="13"/>
        <v>78.5</v>
      </c>
      <c r="I366" s="86">
        <v>125.00012000000052</v>
      </c>
      <c r="J366" s="87">
        <v>51757.500000000029</v>
      </c>
    </row>
    <row r="367" spans="8:10" x14ac:dyDescent="0.3">
      <c r="H367" s="85">
        <f t="shared" si="13"/>
        <v>79</v>
      </c>
      <c r="I367" s="86">
        <v>125.00012000000052</v>
      </c>
      <c r="J367" s="87">
        <v>52007.500000000029</v>
      </c>
    </row>
    <row r="368" spans="8:10" x14ac:dyDescent="0.3">
      <c r="H368" s="85">
        <f t="shared" si="13"/>
        <v>79.5</v>
      </c>
      <c r="I368" s="86">
        <v>125.00012000000052</v>
      </c>
      <c r="J368" s="87">
        <v>52257.500000000029</v>
      </c>
    </row>
    <row r="369" spans="8:10" x14ac:dyDescent="0.3">
      <c r="H369" s="85">
        <f t="shared" si="13"/>
        <v>80</v>
      </c>
      <c r="I369" s="86">
        <v>125.00012000000052</v>
      </c>
      <c r="J369" s="87">
        <v>52507.500000000029</v>
      </c>
    </row>
    <row r="370" spans="8:10" x14ac:dyDescent="0.3">
      <c r="H370" s="85">
        <f t="shared" si="13"/>
        <v>80.5</v>
      </c>
      <c r="I370" s="86">
        <v>125.00012000000052</v>
      </c>
      <c r="J370" s="87">
        <v>52757.500000000029</v>
      </c>
    </row>
    <row r="371" spans="8:10" x14ac:dyDescent="0.3">
      <c r="H371" s="85">
        <f t="shared" si="13"/>
        <v>81</v>
      </c>
      <c r="I371" s="86">
        <v>125.00012000000052</v>
      </c>
      <c r="J371" s="87">
        <v>53007.500000000029</v>
      </c>
    </row>
    <row r="372" spans="8:10" x14ac:dyDescent="0.3">
      <c r="H372" s="85">
        <f t="shared" si="13"/>
        <v>81.5</v>
      </c>
      <c r="I372" s="86">
        <v>125.00012000000052</v>
      </c>
      <c r="J372" s="87">
        <v>53257.500000000029</v>
      </c>
    </row>
    <row r="373" spans="8:10" x14ac:dyDescent="0.3">
      <c r="H373" s="85">
        <f t="shared" si="13"/>
        <v>82</v>
      </c>
      <c r="I373" s="86">
        <v>125.00012000000052</v>
      </c>
      <c r="J373" s="87">
        <v>53507.500000000029</v>
      </c>
    </row>
    <row r="374" spans="8:10" x14ac:dyDescent="0.3">
      <c r="H374" s="85">
        <f t="shared" si="13"/>
        <v>82.5</v>
      </c>
      <c r="I374" s="86">
        <v>125.00012000000052</v>
      </c>
      <c r="J374" s="87">
        <v>53757.500000000029</v>
      </c>
    </row>
    <row r="375" spans="8:10" x14ac:dyDescent="0.3">
      <c r="H375" s="85">
        <f t="shared" si="13"/>
        <v>83</v>
      </c>
      <c r="I375" s="86">
        <v>125.00012000000052</v>
      </c>
      <c r="J375" s="87">
        <v>54007.500000000029</v>
      </c>
    </row>
    <row r="376" spans="8:10" x14ac:dyDescent="0.3">
      <c r="H376" s="85">
        <f t="shared" si="13"/>
        <v>83.5</v>
      </c>
      <c r="I376" s="86">
        <v>125.00012000000052</v>
      </c>
      <c r="J376" s="87">
        <v>54257.500000000029</v>
      </c>
    </row>
    <row r="377" spans="8:10" x14ac:dyDescent="0.3">
      <c r="H377" s="85">
        <f t="shared" si="13"/>
        <v>84</v>
      </c>
      <c r="I377" s="86">
        <v>125.00012000000052</v>
      </c>
      <c r="J377" s="87">
        <v>54507.500000000029</v>
      </c>
    </row>
    <row r="378" spans="8:10" x14ac:dyDescent="0.3">
      <c r="H378" s="85">
        <f t="shared" si="13"/>
        <v>84.5</v>
      </c>
      <c r="I378" s="86">
        <v>125.00012000000052</v>
      </c>
      <c r="J378" s="87">
        <v>54757.500000000029</v>
      </c>
    </row>
    <row r="379" spans="8:10" x14ac:dyDescent="0.3">
      <c r="H379" s="85">
        <f t="shared" si="13"/>
        <v>85</v>
      </c>
      <c r="I379" s="86">
        <v>125.00012000000052</v>
      </c>
      <c r="J379" s="87">
        <v>55007.500000000029</v>
      </c>
    </row>
    <row r="380" spans="8:10" x14ac:dyDescent="0.3">
      <c r="H380" s="85">
        <f t="shared" si="13"/>
        <v>85.5</v>
      </c>
      <c r="I380" s="86">
        <v>125.00012000000052</v>
      </c>
      <c r="J380" s="87">
        <v>55257.500000000029</v>
      </c>
    </row>
    <row r="381" spans="8:10" x14ac:dyDescent="0.3">
      <c r="H381" s="85">
        <f t="shared" si="13"/>
        <v>86</v>
      </c>
      <c r="I381" s="86">
        <v>125.00012000000052</v>
      </c>
      <c r="J381" s="87">
        <v>55507.500000000029</v>
      </c>
    </row>
    <row r="382" spans="8:10" x14ac:dyDescent="0.3">
      <c r="H382" s="85">
        <f t="shared" si="13"/>
        <v>86.5</v>
      </c>
      <c r="I382" s="86">
        <v>125.00012000000052</v>
      </c>
      <c r="J382" s="87">
        <v>55757.500000000029</v>
      </c>
    </row>
    <row r="383" spans="8:10" x14ac:dyDescent="0.3">
      <c r="H383" s="85">
        <f t="shared" si="13"/>
        <v>87</v>
      </c>
      <c r="I383" s="86">
        <v>125.00012000000052</v>
      </c>
      <c r="J383" s="87">
        <v>56007.500000000029</v>
      </c>
    </row>
    <row r="384" spans="8:10" x14ac:dyDescent="0.3">
      <c r="H384" s="85">
        <f t="shared" si="13"/>
        <v>87.5</v>
      </c>
      <c r="I384" s="86">
        <v>125.00012000000052</v>
      </c>
      <c r="J384" s="87">
        <v>56257.500000000029</v>
      </c>
    </row>
    <row r="385" spans="8:10" x14ac:dyDescent="0.3">
      <c r="H385" s="85">
        <f t="shared" si="13"/>
        <v>88</v>
      </c>
      <c r="I385" s="86">
        <v>125.00012000000052</v>
      </c>
      <c r="J385" s="87">
        <v>56507.500000000029</v>
      </c>
    </row>
    <row r="386" spans="8:10" x14ac:dyDescent="0.3">
      <c r="H386" s="85">
        <f t="shared" si="13"/>
        <v>88.5</v>
      </c>
      <c r="I386" s="86">
        <v>125.00012000000052</v>
      </c>
      <c r="J386" s="87">
        <v>56757.500000000029</v>
      </c>
    </row>
    <row r="387" spans="8:10" x14ac:dyDescent="0.3">
      <c r="H387" s="85">
        <f t="shared" si="13"/>
        <v>89</v>
      </c>
      <c r="I387" s="86">
        <v>125.00012000000052</v>
      </c>
      <c r="J387" s="87">
        <v>57007.500000000029</v>
      </c>
    </row>
    <row r="388" spans="8:10" x14ac:dyDescent="0.3">
      <c r="H388" s="85">
        <f t="shared" si="13"/>
        <v>89.5</v>
      </c>
      <c r="I388" s="86">
        <v>125.00012000000052</v>
      </c>
      <c r="J388" s="87">
        <v>57257.500000000029</v>
      </c>
    </row>
    <row r="389" spans="8:10" x14ac:dyDescent="0.3">
      <c r="H389" s="85">
        <f t="shared" si="13"/>
        <v>90</v>
      </c>
      <c r="I389" s="86">
        <v>125.00012000000052</v>
      </c>
      <c r="J389" s="87">
        <v>57507.500000000029</v>
      </c>
    </row>
    <row r="390" spans="8:10" x14ac:dyDescent="0.3">
      <c r="H390" s="85">
        <f t="shared" si="13"/>
        <v>90.5</v>
      </c>
      <c r="I390" s="86">
        <v>125.00012000000052</v>
      </c>
      <c r="J390" s="87">
        <v>57757.500000000029</v>
      </c>
    </row>
    <row r="391" spans="8:10" x14ac:dyDescent="0.3">
      <c r="H391" s="85">
        <f t="shared" si="13"/>
        <v>91</v>
      </c>
      <c r="I391" s="86">
        <v>125.00012000000052</v>
      </c>
      <c r="J391" s="87">
        <v>58007.500000000029</v>
      </c>
    </row>
    <row r="392" spans="8:10" x14ac:dyDescent="0.3">
      <c r="H392" s="85">
        <f t="shared" si="13"/>
        <v>91.5</v>
      </c>
      <c r="I392" s="86">
        <v>125.00012000000052</v>
      </c>
      <c r="J392" s="87">
        <v>58257.500000000029</v>
      </c>
    </row>
    <row r="393" spans="8:10" x14ac:dyDescent="0.3">
      <c r="H393" s="85">
        <f t="shared" si="13"/>
        <v>92</v>
      </c>
      <c r="I393" s="86">
        <v>125.00012000000052</v>
      </c>
      <c r="J393" s="87">
        <v>58507.500000000029</v>
      </c>
    </row>
    <row r="394" spans="8:10" x14ac:dyDescent="0.3">
      <c r="H394" s="85">
        <f t="shared" si="13"/>
        <v>92.5</v>
      </c>
      <c r="I394" s="86">
        <v>125.00012000000052</v>
      </c>
      <c r="J394" s="87">
        <v>58757.500000000029</v>
      </c>
    </row>
    <row r="395" spans="8:10" x14ac:dyDescent="0.3">
      <c r="H395" s="85">
        <f t="shared" si="13"/>
        <v>93</v>
      </c>
      <c r="I395" s="86">
        <v>125.00012000000052</v>
      </c>
      <c r="J395" s="87">
        <v>59007.500000000029</v>
      </c>
    </row>
    <row r="396" spans="8:10" x14ac:dyDescent="0.3">
      <c r="H396" s="85">
        <f t="shared" si="13"/>
        <v>93.5</v>
      </c>
      <c r="I396" s="86">
        <v>125.00012000000052</v>
      </c>
      <c r="J396" s="87">
        <v>59257.500000000029</v>
      </c>
    </row>
    <row r="397" spans="8:10" x14ac:dyDescent="0.3">
      <c r="H397" s="85">
        <f t="shared" si="13"/>
        <v>94</v>
      </c>
      <c r="I397" s="86">
        <v>125.00012000000052</v>
      </c>
      <c r="J397" s="87">
        <v>59507.500000000029</v>
      </c>
    </row>
    <row r="398" spans="8:10" x14ac:dyDescent="0.3">
      <c r="H398" s="85">
        <f t="shared" si="13"/>
        <v>94.5</v>
      </c>
      <c r="I398" s="86">
        <v>125.00012000000052</v>
      </c>
      <c r="J398" s="87">
        <v>59757.500000000029</v>
      </c>
    </row>
    <row r="399" spans="8:10" x14ac:dyDescent="0.3">
      <c r="H399" s="85">
        <f t="shared" si="13"/>
        <v>95</v>
      </c>
      <c r="I399" s="86">
        <v>125.00012000000052</v>
      </c>
      <c r="J399" s="87">
        <v>60007.500000000029</v>
      </c>
    </row>
    <row r="400" spans="8:10" x14ac:dyDescent="0.3">
      <c r="H400" s="85">
        <f t="shared" si="13"/>
        <v>95.5</v>
      </c>
      <c r="I400" s="86">
        <v>125.00012000000052</v>
      </c>
      <c r="J400" s="87">
        <v>60257.500000000029</v>
      </c>
    </row>
    <row r="401" spans="8:10" x14ac:dyDescent="0.3">
      <c r="H401" s="85">
        <f t="shared" si="13"/>
        <v>96</v>
      </c>
      <c r="I401" s="86">
        <v>125.00012000000052</v>
      </c>
      <c r="J401" s="87">
        <v>60507.500000000029</v>
      </c>
    </row>
    <row r="402" spans="8:10" x14ac:dyDescent="0.3">
      <c r="H402" s="85">
        <f t="shared" si="13"/>
        <v>96.5</v>
      </c>
      <c r="I402" s="86">
        <v>125.00012000000052</v>
      </c>
      <c r="J402" s="87">
        <v>60757.500000000029</v>
      </c>
    </row>
    <row r="403" spans="8:10" x14ac:dyDescent="0.3">
      <c r="H403" s="85">
        <f t="shared" ref="H403:H409" si="14">H402+0.5</f>
        <v>97</v>
      </c>
      <c r="I403" s="86">
        <v>125.00012000000052</v>
      </c>
      <c r="J403" s="87">
        <v>61007.500000000029</v>
      </c>
    </row>
    <row r="404" spans="8:10" x14ac:dyDescent="0.3">
      <c r="H404" s="85">
        <f t="shared" si="14"/>
        <v>97.5</v>
      </c>
      <c r="I404" s="86">
        <v>125.00012000000052</v>
      </c>
      <c r="J404" s="87">
        <v>61257.500000000029</v>
      </c>
    </row>
    <row r="405" spans="8:10" x14ac:dyDescent="0.3">
      <c r="H405" s="85">
        <f t="shared" si="14"/>
        <v>98</v>
      </c>
      <c r="I405" s="86">
        <v>125.00012000000052</v>
      </c>
      <c r="J405" s="87">
        <v>61507.500000000029</v>
      </c>
    </row>
    <row r="406" spans="8:10" x14ac:dyDescent="0.3">
      <c r="H406" s="85">
        <f t="shared" si="14"/>
        <v>98.5</v>
      </c>
      <c r="I406" s="86">
        <v>125.00012000000052</v>
      </c>
      <c r="J406" s="87">
        <v>61757.500000000029</v>
      </c>
    </row>
    <row r="407" spans="8:10" x14ac:dyDescent="0.3">
      <c r="H407" s="85">
        <f t="shared" si="14"/>
        <v>99</v>
      </c>
      <c r="I407" s="86">
        <v>125.00012000000052</v>
      </c>
      <c r="J407" s="87">
        <v>62007.500000000029</v>
      </c>
    </row>
    <row r="408" spans="8:10" x14ac:dyDescent="0.3">
      <c r="H408" s="85">
        <f t="shared" si="14"/>
        <v>99.5</v>
      </c>
      <c r="I408" s="86">
        <v>125.00012000000052</v>
      </c>
      <c r="J408" s="87">
        <v>62257.500000000029</v>
      </c>
    </row>
    <row r="409" spans="8:10" ht="15" thickBot="1" x14ac:dyDescent="0.35">
      <c r="H409" s="88">
        <f t="shared" si="14"/>
        <v>100</v>
      </c>
      <c r="I409" s="89">
        <v>125.00012000000052</v>
      </c>
      <c r="J409" s="90">
        <v>62507.500000000029</v>
      </c>
    </row>
  </sheetData>
  <sheetProtection sheet="1" objects="1" scenarios="1"/>
  <mergeCells count="6">
    <mergeCell ref="B4:B5"/>
    <mergeCell ref="C4:C5"/>
    <mergeCell ref="B2:U2"/>
    <mergeCell ref="H207:J207"/>
    <mergeCell ref="O4:U4"/>
    <mergeCell ref="O5:U2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Rostered Leader</vt:lpstr>
      <vt:lpstr>Reference Values</vt:lpstr>
      <vt:lpstr>'Rostered Leader'!Print_Area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Kern</dc:creator>
  <cp:lastModifiedBy>Michael Kern</cp:lastModifiedBy>
  <cp:lastPrinted>2021-05-05T22:02:01Z</cp:lastPrinted>
  <dcterms:created xsi:type="dcterms:W3CDTF">2020-01-17T22:42:34Z</dcterms:created>
  <dcterms:modified xsi:type="dcterms:W3CDTF">2021-06-04T02:13:36Z</dcterms:modified>
</cp:coreProperties>
</file>